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F:\Documentos Yeimy\BOLSA MERCANTIL\2023\1. Terrestre\32. Pagos\9. Pago 6 TT\"/>
    </mc:Choice>
  </mc:AlternateContent>
  <xr:revisionPtr revIDLastSave="0" documentId="13_ncr:1_{55FCB4C5-7EF1-42B0-8D53-F7F9DA366724}" xr6:coauthVersionLast="36" xr6:coauthVersionMax="47" xr10:uidLastSave="{00000000-0000-0000-0000-000000000000}"/>
  <bookViews>
    <workbookView xWindow="-120" yWindow="-120" windowWidth="29040" windowHeight="15840" tabRatio="673" xr2:uid="{5A4095DA-5B92-4F68-8B79-640C81DA2B6D}"/>
  </bookViews>
  <sheets>
    <sheet name="PROGRAMACION GENERAL" sheetId="1" r:id="rId1"/>
    <sheet name="CONTRATO" sheetId="6" r:id="rId2"/>
    <sheet name="TARIFARIO 2023" sheetId="2" state="hidden" r:id="rId3"/>
    <sheet name="TARIFARIO 2024" sheetId="5" r:id="rId4"/>
    <sheet name="DIRECTORIO" sheetId="3" state="hidden" r:id="rId5"/>
    <sheet name="MOVIL" sheetId="4" r:id="rId6"/>
    <sheet name="PQ" sheetId="7" r:id="rId7"/>
  </sheets>
  <definedNames>
    <definedName name="_xlnm._FilterDatabase" localSheetId="5" hidden="1">MOVIL!$A$1:$X$251</definedName>
    <definedName name="_xlnm._FilterDatabase" localSheetId="6" hidden="1">PQ!$A$1:$BK$218</definedName>
    <definedName name="_xlnm._FilterDatabase" localSheetId="0" hidden="1">'PROGRAMACION GENERAL'!$A$4:$AP$822</definedName>
    <definedName name="_xlnm._FilterDatabase" localSheetId="2" hidden="1">'TARIFARIO 2023'!$A$5:$Q$335</definedName>
    <definedName name="_xlnm._FilterDatabase" localSheetId="3" hidden="1">'TARIFARIO 2024'!$A$5:$AC$330</definedName>
    <definedName name="_xlnm.Print_Area" localSheetId="0">'PROGRAMACION GENERAL'!$C$4:$S$809</definedName>
    <definedName name="_xlnm.Print_Titles" localSheetId="0">'PROGRAMACION GENERAL'!$1:$4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822" i="1" l="1"/>
  <c r="AM822" i="1"/>
  <c r="AL822" i="1"/>
  <c r="AO822" i="1" s="1"/>
  <c r="AN821" i="1"/>
  <c r="AM821" i="1"/>
  <c r="AL821" i="1"/>
  <c r="AO821" i="1" s="1"/>
  <c r="AN820" i="1"/>
  <c r="AM820" i="1"/>
  <c r="AL820" i="1"/>
  <c r="AO820" i="1" s="1"/>
  <c r="AN819" i="1"/>
  <c r="AM819" i="1"/>
  <c r="AL819" i="1"/>
  <c r="AO819" i="1" s="1"/>
  <c r="AN818" i="1"/>
  <c r="AM818" i="1"/>
  <c r="AL818" i="1"/>
  <c r="AO818" i="1" s="1"/>
  <c r="AN817" i="1"/>
  <c r="AM817" i="1"/>
  <c r="AL817" i="1"/>
  <c r="AO817" i="1" s="1"/>
  <c r="AN816" i="1"/>
  <c r="AM816" i="1"/>
  <c r="AL816" i="1"/>
  <c r="AO816" i="1" s="1"/>
  <c r="AN815" i="1"/>
  <c r="AM815" i="1"/>
  <c r="AL815" i="1"/>
  <c r="AO815" i="1" s="1"/>
  <c r="AN813" i="1"/>
  <c r="AM813" i="1"/>
  <c r="AL813" i="1"/>
  <c r="AO813" i="1" s="1"/>
  <c r="AN812" i="1"/>
  <c r="AM812" i="1"/>
  <c r="AL812" i="1"/>
  <c r="AO812" i="1" s="1"/>
  <c r="AN810" i="1"/>
  <c r="AM810" i="1"/>
  <c r="AL810" i="1"/>
  <c r="AO810" i="1" s="1"/>
  <c r="AN809" i="1"/>
  <c r="AM809" i="1"/>
  <c r="AL809" i="1"/>
  <c r="AO809" i="1" s="1"/>
  <c r="AN808" i="1"/>
  <c r="AM808" i="1"/>
  <c r="AL808" i="1"/>
  <c r="AO808" i="1" s="1"/>
  <c r="AN806" i="1"/>
  <c r="AM806" i="1"/>
  <c r="AL806" i="1"/>
  <c r="AO806" i="1" s="1"/>
  <c r="AN805" i="1"/>
  <c r="AM805" i="1"/>
  <c r="AL805" i="1"/>
  <c r="AO805" i="1" s="1"/>
  <c r="AN804" i="1"/>
  <c r="AM804" i="1"/>
  <c r="AL804" i="1"/>
  <c r="AO804" i="1" s="1"/>
  <c r="AN803" i="1"/>
  <c r="AM803" i="1"/>
  <c r="AL803" i="1"/>
  <c r="AO803" i="1" s="1"/>
  <c r="AN802" i="1"/>
  <c r="AM802" i="1"/>
  <c r="AL802" i="1"/>
  <c r="AO802" i="1" s="1"/>
  <c r="AN801" i="1"/>
  <c r="AM801" i="1"/>
  <c r="AL801" i="1"/>
  <c r="AO801" i="1" s="1"/>
  <c r="AN800" i="1"/>
  <c r="AM800" i="1"/>
  <c r="AL800" i="1"/>
  <c r="AO800" i="1" s="1"/>
  <c r="AN798" i="1"/>
  <c r="AM798" i="1"/>
  <c r="AL798" i="1"/>
  <c r="AO798" i="1" s="1"/>
  <c r="AN797" i="1"/>
  <c r="AM797" i="1"/>
  <c r="AL797" i="1"/>
  <c r="AO797" i="1" s="1"/>
  <c r="AN796" i="1"/>
  <c r="AM796" i="1"/>
  <c r="AL796" i="1"/>
  <c r="AO796" i="1" s="1"/>
  <c r="AN795" i="1"/>
  <c r="AM795" i="1"/>
  <c r="AL795" i="1"/>
  <c r="AO795" i="1" s="1"/>
  <c r="AN794" i="1"/>
  <c r="AM794" i="1"/>
  <c r="AL794" i="1"/>
  <c r="AO794" i="1" s="1"/>
  <c r="AN793" i="1"/>
  <c r="AM793" i="1"/>
  <c r="AL793" i="1"/>
  <c r="AO793" i="1" s="1"/>
  <c r="AN792" i="1"/>
  <c r="AM792" i="1"/>
  <c r="AL792" i="1"/>
  <c r="AO792" i="1" s="1"/>
  <c r="AN791" i="1"/>
  <c r="AM791" i="1"/>
  <c r="AL791" i="1"/>
  <c r="AO791" i="1" s="1"/>
  <c r="AN789" i="1"/>
  <c r="AM789" i="1"/>
  <c r="AL789" i="1"/>
  <c r="AO789" i="1" s="1"/>
  <c r="AN788" i="1"/>
  <c r="AM788" i="1"/>
  <c r="AL788" i="1"/>
  <c r="AO788" i="1" s="1"/>
  <c r="AN786" i="1"/>
  <c r="AM786" i="1"/>
  <c r="AL786" i="1"/>
  <c r="AO786" i="1" s="1"/>
  <c r="AN784" i="1"/>
  <c r="AM784" i="1"/>
  <c r="AL784" i="1"/>
  <c r="AO784" i="1" s="1"/>
  <c r="AN781" i="1"/>
  <c r="AM781" i="1"/>
  <c r="AL781" i="1"/>
  <c r="AO781" i="1" s="1"/>
  <c r="AN780" i="1"/>
  <c r="AM780" i="1"/>
  <c r="AL780" i="1"/>
  <c r="AO780" i="1" s="1"/>
  <c r="AN778" i="1"/>
  <c r="AM778" i="1"/>
  <c r="AL778" i="1"/>
  <c r="AO778" i="1" s="1"/>
  <c r="AN777" i="1"/>
  <c r="AM777" i="1"/>
  <c r="AL777" i="1"/>
  <c r="AO777" i="1" s="1"/>
  <c r="AN775" i="1"/>
  <c r="AM775" i="1"/>
  <c r="AL775" i="1"/>
  <c r="AO775" i="1" s="1"/>
  <c r="AN773" i="1"/>
  <c r="AM773" i="1"/>
  <c r="AL773" i="1"/>
  <c r="AO773" i="1" s="1"/>
  <c r="AN772" i="1"/>
  <c r="AM772" i="1"/>
  <c r="AL772" i="1"/>
  <c r="AO772" i="1" s="1"/>
  <c r="AN771" i="1"/>
  <c r="AM771" i="1"/>
  <c r="AL771" i="1"/>
  <c r="AO771" i="1" s="1"/>
  <c r="AN770" i="1"/>
  <c r="AM770" i="1"/>
  <c r="AL770" i="1"/>
  <c r="AO770" i="1" s="1"/>
  <c r="AN768" i="1"/>
  <c r="AM768" i="1"/>
  <c r="AL768" i="1"/>
  <c r="AO768" i="1" s="1"/>
  <c r="AN767" i="1"/>
  <c r="AM767" i="1"/>
  <c r="AL767" i="1"/>
  <c r="AO767" i="1" s="1"/>
  <c r="AN766" i="1"/>
  <c r="AM766" i="1"/>
  <c r="AL766" i="1"/>
  <c r="AO766" i="1" s="1"/>
  <c r="AN765" i="1"/>
  <c r="AM765" i="1"/>
  <c r="AL765" i="1"/>
  <c r="AO765" i="1" s="1"/>
  <c r="AN763" i="1"/>
  <c r="AM763" i="1"/>
  <c r="AL763" i="1"/>
  <c r="AO763" i="1" s="1"/>
  <c r="AN762" i="1"/>
  <c r="AM762" i="1"/>
  <c r="AL762" i="1"/>
  <c r="AO762" i="1" s="1"/>
  <c r="AN761" i="1"/>
  <c r="AM761" i="1"/>
  <c r="AL761" i="1"/>
  <c r="AO761" i="1" s="1"/>
  <c r="AN760" i="1"/>
  <c r="AM760" i="1"/>
  <c r="AL760" i="1"/>
  <c r="AO760" i="1" s="1"/>
  <c r="AN759" i="1"/>
  <c r="AM759" i="1"/>
  <c r="AL759" i="1"/>
  <c r="AO759" i="1" s="1"/>
  <c r="AN757" i="1"/>
  <c r="AM757" i="1"/>
  <c r="AL757" i="1"/>
  <c r="AO757" i="1" s="1"/>
  <c r="AN756" i="1"/>
  <c r="AM756" i="1"/>
  <c r="AL756" i="1"/>
  <c r="AO756" i="1" s="1"/>
  <c r="AN754" i="1"/>
  <c r="AM754" i="1"/>
  <c r="AL754" i="1"/>
  <c r="AO754" i="1" s="1"/>
  <c r="AN753" i="1"/>
  <c r="AM753" i="1"/>
  <c r="AL753" i="1"/>
  <c r="AO753" i="1" s="1"/>
  <c r="AN750" i="1"/>
  <c r="AM750" i="1"/>
  <c r="AL750" i="1"/>
  <c r="AO750" i="1" s="1"/>
  <c r="AN748" i="1"/>
  <c r="AM748" i="1"/>
  <c r="AL748" i="1"/>
  <c r="AO748" i="1" s="1"/>
  <c r="AN745" i="1"/>
  <c r="AM745" i="1"/>
  <c r="AL745" i="1"/>
  <c r="AO745" i="1" s="1"/>
  <c r="AN744" i="1"/>
  <c r="AM744" i="1"/>
  <c r="AL744" i="1"/>
  <c r="AO744" i="1" s="1"/>
  <c r="AN742" i="1"/>
  <c r="AM742" i="1"/>
  <c r="AL742" i="1"/>
  <c r="AO742" i="1" s="1"/>
  <c r="AN741" i="1"/>
  <c r="AM741" i="1"/>
  <c r="AL741" i="1"/>
  <c r="AO741" i="1" s="1"/>
  <c r="AN737" i="1"/>
  <c r="AM737" i="1"/>
  <c r="AL737" i="1"/>
  <c r="AO737" i="1" s="1"/>
  <c r="AN735" i="1"/>
  <c r="AM735" i="1"/>
  <c r="AL735" i="1"/>
  <c r="AO735" i="1" s="1"/>
  <c r="AN732" i="1"/>
  <c r="AM732" i="1"/>
  <c r="AL732" i="1"/>
  <c r="AO732" i="1" s="1"/>
  <c r="AN731" i="1"/>
  <c r="AM731" i="1"/>
  <c r="AL731" i="1"/>
  <c r="AO731" i="1" s="1"/>
  <c r="AN730" i="1"/>
  <c r="AM730" i="1"/>
  <c r="AL730" i="1"/>
  <c r="AO730" i="1" s="1"/>
  <c r="AN729" i="1"/>
  <c r="AM729" i="1"/>
  <c r="AL729" i="1"/>
  <c r="AO729" i="1" s="1"/>
  <c r="AN728" i="1"/>
  <c r="AM728" i="1"/>
  <c r="AL728" i="1"/>
  <c r="AO728" i="1" s="1"/>
  <c r="AN727" i="1"/>
  <c r="AM727" i="1"/>
  <c r="AL727" i="1"/>
  <c r="AO727" i="1" s="1"/>
  <c r="AN726" i="1"/>
  <c r="AM726" i="1"/>
  <c r="AL726" i="1"/>
  <c r="AO726" i="1" s="1"/>
  <c r="AN725" i="1"/>
  <c r="AM725" i="1"/>
  <c r="AL725" i="1"/>
  <c r="AO725" i="1" s="1"/>
  <c r="AN724" i="1"/>
  <c r="AM724" i="1"/>
  <c r="AL724" i="1"/>
  <c r="AO724" i="1" s="1"/>
  <c r="AN723" i="1"/>
  <c r="AM723" i="1"/>
  <c r="AL723" i="1"/>
  <c r="AO723" i="1" s="1"/>
  <c r="AN721" i="1"/>
  <c r="AM721" i="1"/>
  <c r="AL721" i="1"/>
  <c r="AO721" i="1" s="1"/>
  <c r="AN718" i="1"/>
  <c r="AM718" i="1"/>
  <c r="AL718" i="1"/>
  <c r="AO718" i="1" s="1"/>
  <c r="AN717" i="1"/>
  <c r="AM717" i="1"/>
  <c r="AL717" i="1"/>
  <c r="AO717" i="1" s="1"/>
  <c r="AN716" i="1"/>
  <c r="AM716" i="1"/>
  <c r="AL716" i="1"/>
  <c r="AO716" i="1" s="1"/>
  <c r="AN715" i="1"/>
  <c r="AM715" i="1"/>
  <c r="AL715" i="1"/>
  <c r="AO715" i="1" s="1"/>
  <c r="AN714" i="1"/>
  <c r="AM714" i="1"/>
  <c r="AL714" i="1"/>
  <c r="AO714" i="1" s="1"/>
  <c r="AN713" i="1"/>
  <c r="AM713" i="1"/>
  <c r="AL713" i="1"/>
  <c r="AO713" i="1" s="1"/>
  <c r="AN712" i="1"/>
  <c r="AM712" i="1"/>
  <c r="AL712" i="1"/>
  <c r="AO712" i="1" s="1"/>
  <c r="AN710" i="1"/>
  <c r="AM710" i="1"/>
  <c r="AL710" i="1"/>
  <c r="AO710" i="1" s="1"/>
  <c r="AN708" i="1"/>
  <c r="AM708" i="1"/>
  <c r="AL708" i="1"/>
  <c r="AO708" i="1" s="1"/>
  <c r="AN707" i="1"/>
  <c r="AM707" i="1"/>
  <c r="AL707" i="1"/>
  <c r="AO707" i="1" s="1"/>
  <c r="AN705" i="1"/>
  <c r="AM705" i="1"/>
  <c r="AL705" i="1"/>
  <c r="AO705" i="1" s="1"/>
  <c r="AN703" i="1"/>
  <c r="AM703" i="1"/>
  <c r="AL703" i="1"/>
  <c r="AO703" i="1" s="1"/>
  <c r="AN702" i="1"/>
  <c r="AM702" i="1"/>
  <c r="AL702" i="1"/>
  <c r="AO702" i="1" s="1"/>
  <c r="AN701" i="1"/>
  <c r="AM701" i="1"/>
  <c r="AL701" i="1"/>
  <c r="AO701" i="1" s="1"/>
  <c r="AN700" i="1"/>
  <c r="AM700" i="1"/>
  <c r="AL700" i="1"/>
  <c r="AO700" i="1" s="1"/>
  <c r="AN699" i="1"/>
  <c r="AM699" i="1"/>
  <c r="AL699" i="1"/>
  <c r="AO699" i="1" s="1"/>
  <c r="AN698" i="1"/>
  <c r="AM698" i="1"/>
  <c r="AL698" i="1"/>
  <c r="AO698" i="1" s="1"/>
  <c r="AN697" i="1"/>
  <c r="AM697" i="1"/>
  <c r="AL697" i="1"/>
  <c r="AO697" i="1" s="1"/>
  <c r="AN696" i="1"/>
  <c r="AM696" i="1"/>
  <c r="AL696" i="1"/>
  <c r="AO696" i="1" s="1"/>
  <c r="AN695" i="1"/>
  <c r="AM695" i="1"/>
  <c r="AL695" i="1"/>
  <c r="AO695" i="1" s="1"/>
  <c r="AN694" i="1"/>
  <c r="AM694" i="1"/>
  <c r="AL694" i="1"/>
  <c r="AO694" i="1" s="1"/>
  <c r="AN693" i="1"/>
  <c r="AM693" i="1"/>
  <c r="AL693" i="1"/>
  <c r="AO693" i="1" s="1"/>
  <c r="AN691" i="1"/>
  <c r="AM691" i="1"/>
  <c r="AL691" i="1"/>
  <c r="AO691" i="1" s="1"/>
  <c r="AN690" i="1"/>
  <c r="AM690" i="1"/>
  <c r="AL690" i="1"/>
  <c r="AO690" i="1" s="1"/>
  <c r="AN689" i="1"/>
  <c r="AM689" i="1"/>
  <c r="AL689" i="1"/>
  <c r="AO689" i="1" s="1"/>
  <c r="AN684" i="1"/>
  <c r="AM684" i="1"/>
  <c r="AL684" i="1"/>
  <c r="AO684" i="1" s="1"/>
  <c r="AN683" i="1"/>
  <c r="AM683" i="1"/>
  <c r="AL683" i="1"/>
  <c r="AO683" i="1" s="1"/>
  <c r="AN682" i="1"/>
  <c r="AM682" i="1"/>
  <c r="AL682" i="1"/>
  <c r="AO682" i="1" s="1"/>
  <c r="AN681" i="1"/>
  <c r="AM681" i="1"/>
  <c r="AL681" i="1"/>
  <c r="AO681" i="1" s="1"/>
  <c r="AN679" i="1"/>
  <c r="AM679" i="1"/>
  <c r="AL679" i="1"/>
  <c r="AO679" i="1" s="1"/>
  <c r="AN677" i="1"/>
  <c r="AM677" i="1"/>
  <c r="AL677" i="1"/>
  <c r="AO677" i="1" s="1"/>
  <c r="AN676" i="1"/>
  <c r="AM676" i="1"/>
  <c r="AL676" i="1"/>
  <c r="AO676" i="1" s="1"/>
  <c r="AN672" i="1"/>
  <c r="AM672" i="1"/>
  <c r="AL672" i="1"/>
  <c r="AO672" i="1" s="1"/>
  <c r="AN671" i="1"/>
  <c r="AM671" i="1"/>
  <c r="AL671" i="1"/>
  <c r="AO671" i="1" s="1"/>
  <c r="AN670" i="1"/>
  <c r="AM670" i="1"/>
  <c r="AL670" i="1"/>
  <c r="AO670" i="1" s="1"/>
  <c r="AN669" i="1"/>
  <c r="AM669" i="1"/>
  <c r="AL669" i="1"/>
  <c r="AO669" i="1" s="1"/>
  <c r="AN668" i="1"/>
  <c r="AM668" i="1"/>
  <c r="AL668" i="1"/>
  <c r="AO668" i="1" s="1"/>
  <c r="AN666" i="1"/>
  <c r="AM666" i="1"/>
  <c r="AL666" i="1"/>
  <c r="AO666" i="1" s="1"/>
  <c r="AN665" i="1"/>
  <c r="AM665" i="1"/>
  <c r="AL665" i="1"/>
  <c r="AO665" i="1" s="1"/>
  <c r="AN663" i="1"/>
  <c r="AM663" i="1"/>
  <c r="AL663" i="1"/>
  <c r="AO663" i="1" s="1"/>
  <c r="AN662" i="1"/>
  <c r="AM662" i="1"/>
  <c r="AL662" i="1"/>
  <c r="AO662" i="1" s="1"/>
  <c r="AN661" i="1"/>
  <c r="AM661" i="1"/>
  <c r="AL661" i="1"/>
  <c r="AO661" i="1" s="1"/>
  <c r="AN660" i="1"/>
  <c r="AM660" i="1"/>
  <c r="AL660" i="1"/>
  <c r="AO660" i="1" s="1"/>
  <c r="AN659" i="1"/>
  <c r="AM659" i="1"/>
  <c r="AL659" i="1"/>
  <c r="AO659" i="1" s="1"/>
  <c r="AN657" i="1"/>
  <c r="AM657" i="1"/>
  <c r="AL657" i="1"/>
  <c r="AO657" i="1" s="1"/>
  <c r="AN656" i="1"/>
  <c r="AM656" i="1"/>
  <c r="AL656" i="1"/>
  <c r="AO656" i="1" s="1"/>
  <c r="AN655" i="1"/>
  <c r="AM655" i="1"/>
  <c r="AL655" i="1"/>
  <c r="AO655" i="1" s="1"/>
  <c r="AN653" i="1"/>
  <c r="AM653" i="1"/>
  <c r="AL653" i="1"/>
  <c r="AO653" i="1" s="1"/>
  <c r="AN652" i="1"/>
  <c r="AM652" i="1"/>
  <c r="AL652" i="1"/>
  <c r="AO652" i="1" s="1"/>
  <c r="AN648" i="1"/>
  <c r="AM648" i="1"/>
  <c r="AL648" i="1"/>
  <c r="AO648" i="1" s="1"/>
  <c r="AN647" i="1"/>
  <c r="AM647" i="1"/>
  <c r="AL647" i="1"/>
  <c r="AO647" i="1" s="1"/>
  <c r="AN646" i="1"/>
  <c r="AM646" i="1"/>
  <c r="AL646" i="1"/>
  <c r="AO646" i="1" s="1"/>
  <c r="AN645" i="1"/>
  <c r="AM645" i="1"/>
  <c r="AL645" i="1"/>
  <c r="AO645" i="1" s="1"/>
  <c r="AN644" i="1"/>
  <c r="AM644" i="1"/>
  <c r="AL644" i="1"/>
  <c r="AO644" i="1" s="1"/>
  <c r="AN641" i="1"/>
  <c r="AM641" i="1"/>
  <c r="AL641" i="1"/>
  <c r="AO641" i="1" s="1"/>
  <c r="AN640" i="1"/>
  <c r="AM640" i="1"/>
  <c r="AL640" i="1"/>
  <c r="AO640" i="1" s="1"/>
  <c r="AN638" i="1"/>
  <c r="AM638" i="1"/>
  <c r="AL638" i="1"/>
  <c r="AO638" i="1" s="1"/>
  <c r="AN637" i="1"/>
  <c r="AM637" i="1"/>
  <c r="AL637" i="1"/>
  <c r="AO637" i="1" s="1"/>
  <c r="AN636" i="1"/>
  <c r="AM636" i="1"/>
  <c r="AL636" i="1"/>
  <c r="AO636" i="1" s="1"/>
  <c r="AN635" i="1"/>
  <c r="AM635" i="1"/>
  <c r="AL635" i="1"/>
  <c r="AO635" i="1" s="1"/>
  <c r="AN633" i="1"/>
  <c r="AM633" i="1"/>
  <c r="AL633" i="1"/>
  <c r="AO633" i="1" s="1"/>
  <c r="AN632" i="1"/>
  <c r="AM632" i="1"/>
  <c r="AM3" i="1" s="1"/>
  <c r="AL632" i="1"/>
  <c r="AO632" i="1" s="1"/>
  <c r="AN631" i="1"/>
  <c r="AM631" i="1"/>
  <c r="AL631" i="1"/>
  <c r="AO631" i="1" s="1"/>
  <c r="AN630" i="1"/>
  <c r="AM630" i="1"/>
  <c r="AL630" i="1"/>
  <c r="AO630" i="1" s="1"/>
  <c r="AN629" i="1"/>
  <c r="AN3" i="1" s="1"/>
  <c r="AM629" i="1"/>
  <c r="AL629" i="1"/>
  <c r="AO629" i="1" s="1"/>
  <c r="AI822" i="1"/>
  <c r="AI821" i="1"/>
  <c r="AI820" i="1"/>
  <c r="AI819" i="1"/>
  <c r="AI818" i="1"/>
  <c r="AI817" i="1"/>
  <c r="AI816" i="1"/>
  <c r="AI815" i="1"/>
  <c r="AI814" i="1"/>
  <c r="AI813" i="1"/>
  <c r="AI812" i="1"/>
  <c r="AI811" i="1"/>
  <c r="AI810" i="1"/>
  <c r="AI809" i="1"/>
  <c r="AI808" i="1"/>
  <c r="AI807" i="1"/>
  <c r="AI806" i="1"/>
  <c r="AI805" i="1"/>
  <c r="AI804" i="1"/>
  <c r="AI803" i="1"/>
  <c r="AI802" i="1"/>
  <c r="AI801" i="1"/>
  <c r="AI800" i="1"/>
  <c r="AI799" i="1"/>
  <c r="AI798" i="1"/>
  <c r="AI797" i="1"/>
  <c r="AI796" i="1"/>
  <c r="AI795" i="1"/>
  <c r="AI794" i="1"/>
  <c r="AI793" i="1"/>
  <c r="AI792" i="1"/>
  <c r="AI791" i="1"/>
  <c r="AI789" i="1"/>
  <c r="AI788" i="1"/>
  <c r="AI787" i="1"/>
  <c r="AI786" i="1"/>
  <c r="AI785" i="1"/>
  <c r="AI784" i="1"/>
  <c r="AI783" i="1"/>
  <c r="AI782" i="1"/>
  <c r="AI781" i="1"/>
  <c r="AI780" i="1"/>
  <c r="AI779" i="1"/>
  <c r="AI778" i="1"/>
  <c r="AI777" i="1"/>
  <c r="AI776" i="1"/>
  <c r="AI775" i="1"/>
  <c r="AI774" i="1"/>
  <c r="AI773" i="1"/>
  <c r="AI772" i="1"/>
  <c r="AI771" i="1"/>
  <c r="AI770" i="1"/>
  <c r="AI769" i="1"/>
  <c r="AI768" i="1"/>
  <c r="AI767" i="1"/>
  <c r="AI766" i="1"/>
  <c r="AI765" i="1"/>
  <c r="AI764" i="1"/>
  <c r="AI763" i="1"/>
  <c r="AI762" i="1"/>
  <c r="AI761" i="1"/>
  <c r="AI760" i="1"/>
  <c r="AI759" i="1"/>
  <c r="AI757" i="1"/>
  <c r="AI756" i="1"/>
  <c r="AI755" i="1"/>
  <c r="AI754" i="1"/>
  <c r="AI753" i="1"/>
  <c r="AI752" i="1"/>
  <c r="AI751" i="1"/>
  <c r="AI750" i="1"/>
  <c r="AI749" i="1"/>
  <c r="AI748" i="1"/>
  <c r="AI747" i="1"/>
  <c r="AI745" i="1"/>
  <c r="AI744" i="1"/>
  <c r="AI743" i="1"/>
  <c r="AI742" i="1"/>
  <c r="AI741" i="1"/>
  <c r="AI740" i="1"/>
  <c r="AI739" i="1"/>
  <c r="AI738" i="1"/>
  <c r="AI737" i="1"/>
  <c r="AI736" i="1"/>
  <c r="AI735" i="1"/>
  <c r="AI734" i="1"/>
  <c r="AI733" i="1"/>
  <c r="AI732" i="1"/>
  <c r="AI731" i="1"/>
  <c r="AI730" i="1"/>
  <c r="AI729" i="1"/>
  <c r="AI728" i="1"/>
  <c r="AI727" i="1"/>
  <c r="AI726" i="1"/>
  <c r="AI725" i="1"/>
  <c r="AI724" i="1"/>
  <c r="AI723" i="1"/>
  <c r="AI722" i="1"/>
  <c r="AI721" i="1"/>
  <c r="AI720" i="1"/>
  <c r="AI719" i="1"/>
  <c r="AI718" i="1"/>
  <c r="AI717" i="1"/>
  <c r="AI716" i="1"/>
  <c r="AI715" i="1"/>
  <c r="AI714" i="1"/>
  <c r="AI713" i="1"/>
  <c r="AI712" i="1"/>
  <c r="AI711" i="1"/>
  <c r="AI710" i="1"/>
  <c r="AI708" i="1"/>
  <c r="AI707" i="1"/>
  <c r="AI705" i="1"/>
  <c r="AI704" i="1"/>
  <c r="AI703" i="1"/>
  <c r="AI702" i="1"/>
  <c r="AI701" i="1"/>
  <c r="AI700" i="1"/>
  <c r="AI699" i="1"/>
  <c r="AI698" i="1"/>
  <c r="AI697" i="1"/>
  <c r="AI696" i="1"/>
  <c r="AI695" i="1"/>
  <c r="AI694" i="1"/>
  <c r="AI693" i="1"/>
  <c r="AI691" i="1"/>
  <c r="AI690" i="1"/>
  <c r="AI689" i="1"/>
  <c r="AI688" i="1"/>
  <c r="AI687" i="1"/>
  <c r="AI686" i="1"/>
  <c r="AI685" i="1"/>
  <c r="AI684" i="1"/>
  <c r="AI683" i="1"/>
  <c r="AI682" i="1"/>
  <c r="AI681" i="1"/>
  <c r="AI680" i="1"/>
  <c r="AI679" i="1"/>
  <c r="AI678" i="1"/>
  <c r="AI677" i="1"/>
  <c r="AI676" i="1"/>
  <c r="AI675" i="1"/>
  <c r="AI674" i="1"/>
  <c r="AI673" i="1"/>
  <c r="AI672" i="1"/>
  <c r="AI671" i="1"/>
  <c r="AI670" i="1"/>
  <c r="AI669" i="1"/>
  <c r="AI668" i="1"/>
  <c r="AI667" i="1"/>
  <c r="AI666" i="1"/>
  <c r="AI665" i="1"/>
  <c r="AI664" i="1"/>
  <c r="AI663" i="1"/>
  <c r="AI662" i="1"/>
  <c r="AI661" i="1"/>
  <c r="AI660" i="1"/>
  <c r="AI659" i="1"/>
  <c r="AI658" i="1"/>
  <c r="AI657" i="1"/>
  <c r="AI656" i="1"/>
  <c r="AI655" i="1"/>
  <c r="AI654" i="1"/>
  <c r="AI653" i="1"/>
  <c r="AI652" i="1"/>
  <c r="AI650" i="1"/>
  <c r="AI649" i="1"/>
  <c r="AI648" i="1"/>
  <c r="AI647" i="1"/>
  <c r="AI646" i="1"/>
  <c r="AI645" i="1"/>
  <c r="AI644" i="1"/>
  <c r="AI642" i="1"/>
  <c r="AI641" i="1"/>
  <c r="AI640" i="1"/>
  <c r="AI639" i="1"/>
  <c r="AI638" i="1"/>
  <c r="AI637" i="1"/>
  <c r="AI636" i="1"/>
  <c r="AI635" i="1"/>
  <c r="AI634" i="1"/>
  <c r="AI633" i="1"/>
  <c r="AI632" i="1"/>
  <c r="AI631" i="1"/>
  <c r="AI630" i="1"/>
  <c r="AI629" i="1"/>
  <c r="AG822" i="1"/>
  <c r="AG821" i="1"/>
  <c r="AG820" i="1"/>
  <c r="AG819" i="1"/>
  <c r="AG818" i="1"/>
  <c r="AG817" i="1"/>
  <c r="AG816" i="1"/>
  <c r="AG815" i="1"/>
  <c r="AG814" i="1"/>
  <c r="AG813" i="1"/>
  <c r="AG812" i="1"/>
  <c r="AG811" i="1"/>
  <c r="AG810" i="1"/>
  <c r="AG809" i="1"/>
  <c r="AG808" i="1"/>
  <c r="AG807" i="1"/>
  <c r="AG806" i="1"/>
  <c r="AG805" i="1"/>
  <c r="AG804" i="1"/>
  <c r="AG803" i="1"/>
  <c r="AG802" i="1"/>
  <c r="AG801" i="1"/>
  <c r="AG800" i="1"/>
  <c r="AG798" i="1"/>
  <c r="AG797" i="1"/>
  <c r="AG796" i="1"/>
  <c r="AG795" i="1"/>
  <c r="AG794" i="1"/>
  <c r="AG793" i="1"/>
  <c r="AG792" i="1"/>
  <c r="AG791" i="1"/>
  <c r="AG789" i="1"/>
  <c r="AG788" i="1"/>
  <c r="AG787" i="1"/>
  <c r="AG786" i="1"/>
  <c r="AG785" i="1"/>
  <c r="AG784" i="1"/>
  <c r="AG783" i="1"/>
  <c r="AG782" i="1"/>
  <c r="AG781" i="1"/>
  <c r="AG780" i="1"/>
  <c r="AG779" i="1"/>
  <c r="AG778" i="1"/>
  <c r="AG777" i="1"/>
  <c r="AG776" i="1"/>
  <c r="AG775" i="1"/>
  <c r="AG774" i="1"/>
  <c r="AG773" i="1"/>
  <c r="AG772" i="1"/>
  <c r="AG771" i="1"/>
  <c r="AG770" i="1"/>
  <c r="AG769" i="1"/>
  <c r="AG768" i="1"/>
  <c r="AG767" i="1"/>
  <c r="AG766" i="1"/>
  <c r="AG765" i="1"/>
  <c r="AG764" i="1"/>
  <c r="AG763" i="1"/>
  <c r="AG762" i="1"/>
  <c r="AG761" i="1"/>
  <c r="AG760" i="1"/>
  <c r="AG759" i="1"/>
  <c r="AG757" i="1"/>
  <c r="AG756" i="1"/>
  <c r="AG755" i="1"/>
  <c r="AG754" i="1"/>
  <c r="AG753" i="1"/>
  <c r="AG752" i="1"/>
  <c r="AG751" i="1"/>
  <c r="AG750" i="1"/>
  <c r="AG749" i="1"/>
  <c r="AG748" i="1"/>
  <c r="AG747" i="1"/>
  <c r="AG745" i="1"/>
  <c r="AG744" i="1"/>
  <c r="AG743" i="1"/>
  <c r="AG742" i="1"/>
  <c r="AG741" i="1"/>
  <c r="AG740" i="1"/>
  <c r="AG739" i="1"/>
  <c r="AG738" i="1"/>
  <c r="AG737" i="1"/>
  <c r="AG736" i="1"/>
  <c r="AG735" i="1"/>
  <c r="AG732" i="1"/>
  <c r="AG731" i="1"/>
  <c r="AG730" i="1"/>
  <c r="AG729" i="1"/>
  <c r="AG728" i="1"/>
  <c r="AG727" i="1"/>
  <c r="AG726" i="1"/>
  <c r="AG725" i="1"/>
  <c r="AG724" i="1"/>
  <c r="AG723" i="1"/>
  <c r="AG722" i="1"/>
  <c r="AG721" i="1"/>
  <c r="AG720" i="1"/>
  <c r="AG719" i="1"/>
  <c r="AG718" i="1"/>
  <c r="AG717" i="1"/>
  <c r="AG716" i="1"/>
  <c r="AG715" i="1"/>
  <c r="AG714" i="1"/>
  <c r="AG713" i="1"/>
  <c r="AG712" i="1"/>
  <c r="AG711" i="1"/>
  <c r="AG710" i="1"/>
  <c r="AG708" i="1"/>
  <c r="AG707" i="1"/>
  <c r="AG705" i="1"/>
  <c r="AG704" i="1"/>
  <c r="AG703" i="1"/>
  <c r="AG702" i="1"/>
  <c r="AG701" i="1"/>
  <c r="AG700" i="1"/>
  <c r="AG699" i="1"/>
  <c r="AG698" i="1"/>
  <c r="AG697" i="1"/>
  <c r="AG696" i="1"/>
  <c r="AG695" i="1"/>
  <c r="AG694" i="1"/>
  <c r="AG693" i="1"/>
  <c r="AG691" i="1"/>
  <c r="AG690" i="1"/>
  <c r="AG689" i="1"/>
  <c r="AG688" i="1"/>
  <c r="AG687" i="1"/>
  <c r="AG686" i="1"/>
  <c r="AG685" i="1"/>
  <c r="AG684" i="1"/>
  <c r="AG683" i="1"/>
  <c r="AG682" i="1"/>
  <c r="AG681" i="1"/>
  <c r="AG680" i="1"/>
  <c r="AG679" i="1"/>
  <c r="AG678" i="1"/>
  <c r="AG677" i="1"/>
  <c r="AG676" i="1"/>
  <c r="AG675" i="1"/>
  <c r="AG674" i="1"/>
  <c r="AG673" i="1"/>
  <c r="AG672" i="1"/>
  <c r="AG671" i="1"/>
  <c r="AG670" i="1"/>
  <c r="AG669" i="1"/>
  <c r="AG668" i="1"/>
  <c r="AG667" i="1"/>
  <c r="AG666" i="1"/>
  <c r="AG665" i="1"/>
  <c r="AG664" i="1"/>
  <c r="AG663" i="1"/>
  <c r="AG662" i="1"/>
  <c r="AG661" i="1"/>
  <c r="AG660" i="1"/>
  <c r="AG659" i="1"/>
  <c r="AG658" i="1"/>
  <c r="AG657" i="1"/>
  <c r="AG656" i="1"/>
  <c r="AG655" i="1"/>
  <c r="AG654" i="1"/>
  <c r="AG653" i="1"/>
  <c r="AG652" i="1"/>
  <c r="AG650" i="1"/>
  <c r="AG649" i="1"/>
  <c r="AG648" i="1"/>
  <c r="AG647" i="1"/>
  <c r="AG646" i="1"/>
  <c r="AG645" i="1"/>
  <c r="AG644" i="1"/>
  <c r="AG642" i="1"/>
  <c r="AG641" i="1"/>
  <c r="AG640" i="1"/>
  <c r="AG639" i="1"/>
  <c r="AG638" i="1"/>
  <c r="AG637" i="1"/>
  <c r="AG636" i="1"/>
  <c r="AG635" i="1"/>
  <c r="AG634" i="1"/>
  <c r="AG633" i="1"/>
  <c r="AG632" i="1"/>
  <c r="AG631" i="1"/>
  <c r="AG630" i="1"/>
  <c r="AG629" i="1"/>
  <c r="AG628" i="1"/>
  <c r="AG627" i="1"/>
  <c r="AG626" i="1"/>
  <c r="AG625" i="1"/>
  <c r="AG624" i="1"/>
  <c r="AG623" i="1"/>
  <c r="AG622" i="1"/>
  <c r="AG621" i="1"/>
  <c r="AG619" i="1"/>
  <c r="AG617" i="1"/>
  <c r="AG616" i="1"/>
  <c r="AG615" i="1"/>
  <c r="AG614" i="1"/>
  <c r="AG613" i="1"/>
  <c r="AG612" i="1"/>
  <c r="AG611" i="1"/>
  <c r="AG610" i="1"/>
  <c r="AG609" i="1"/>
  <c r="AG608" i="1"/>
  <c r="AG607" i="1"/>
  <c r="AG606" i="1"/>
  <c r="AG605" i="1"/>
  <c r="AG604" i="1"/>
  <c r="AG603" i="1"/>
  <c r="AG602" i="1"/>
  <c r="AG601" i="1"/>
  <c r="AG600" i="1"/>
  <c r="AG599" i="1"/>
  <c r="AG598" i="1"/>
  <c r="AG597" i="1"/>
  <c r="AG596" i="1"/>
  <c r="AG595" i="1"/>
  <c r="AG594" i="1"/>
  <c r="AG593" i="1"/>
  <c r="AG592" i="1"/>
  <c r="AG591" i="1"/>
  <c r="AG590" i="1"/>
  <c r="AG589" i="1"/>
  <c r="AG588" i="1"/>
  <c r="AG587" i="1"/>
  <c r="AG586" i="1"/>
  <c r="AG584" i="1"/>
  <c r="AG583" i="1"/>
  <c r="AG582" i="1"/>
  <c r="AG581" i="1"/>
  <c r="AG580" i="1"/>
  <c r="AG578" i="1"/>
  <c r="AG577" i="1"/>
  <c r="AG576" i="1"/>
  <c r="AG574" i="1"/>
  <c r="AG573" i="1"/>
  <c r="AG572" i="1"/>
  <c r="AG571" i="1"/>
  <c r="AG570" i="1"/>
  <c r="AG569" i="1"/>
  <c r="AG568" i="1"/>
  <c r="AG566" i="1"/>
  <c r="AG565" i="1"/>
  <c r="AG564" i="1"/>
  <c r="AG562" i="1"/>
  <c r="AG561" i="1"/>
  <c r="AG560" i="1"/>
  <c r="AG559" i="1"/>
  <c r="AG558" i="1"/>
  <c r="AG557" i="1"/>
  <c r="AG556" i="1"/>
  <c r="AG555" i="1"/>
  <c r="AC718" i="1"/>
  <c r="AH718" i="1" s="1"/>
  <c r="AO3" i="1" l="1"/>
  <c r="AL3" i="1"/>
  <c r="AP718" i="1"/>
  <c r="AC682" i="1"/>
  <c r="AP682" i="1" l="1"/>
  <c r="AH682" i="1"/>
  <c r="AI627" i="1"/>
  <c r="AI626" i="1"/>
  <c r="AI625" i="1"/>
  <c r="AI624" i="1"/>
  <c r="AI623" i="1"/>
  <c r="AI622" i="1"/>
  <c r="AI621" i="1"/>
  <c r="AI619" i="1"/>
  <c r="AI617" i="1"/>
  <c r="AI616" i="1"/>
  <c r="AI615" i="1"/>
  <c r="AI614" i="1"/>
  <c r="AI613" i="1"/>
  <c r="AI612" i="1"/>
  <c r="AI611" i="1"/>
  <c r="AI610" i="1"/>
  <c r="AI609" i="1"/>
  <c r="AI608" i="1"/>
  <c r="AI607" i="1"/>
  <c r="AI606" i="1"/>
  <c r="AI605" i="1"/>
  <c r="AI604" i="1"/>
  <c r="AI603" i="1"/>
  <c r="AI602" i="1"/>
  <c r="AI601" i="1"/>
  <c r="AI600" i="1"/>
  <c r="AI599" i="1"/>
  <c r="AI598" i="1"/>
  <c r="AI597" i="1"/>
  <c r="AI596" i="1"/>
  <c r="AI595" i="1"/>
  <c r="AI594" i="1"/>
  <c r="AI593" i="1"/>
  <c r="AI592" i="1"/>
  <c r="AI591" i="1"/>
  <c r="AI590" i="1"/>
  <c r="AI589" i="1"/>
  <c r="AI588" i="1"/>
  <c r="AI587" i="1"/>
  <c r="AI586" i="1"/>
  <c r="AI584" i="1"/>
  <c r="AI583" i="1"/>
  <c r="AI582" i="1"/>
  <c r="AI581" i="1"/>
  <c r="AI580" i="1"/>
  <c r="AI578" i="1"/>
  <c r="AI577" i="1"/>
  <c r="AI576" i="1"/>
  <c r="AI574" i="1"/>
  <c r="AI573" i="1"/>
  <c r="AI572" i="1"/>
  <c r="AI571" i="1"/>
  <c r="AI570" i="1"/>
  <c r="AI569" i="1"/>
  <c r="AI568" i="1"/>
  <c r="AI566" i="1"/>
  <c r="AI565" i="1"/>
  <c r="AI564" i="1"/>
  <c r="AI562" i="1"/>
  <c r="AI561" i="1"/>
  <c r="AI560" i="1"/>
  <c r="AI559" i="1"/>
  <c r="AI558" i="1"/>
  <c r="AI557" i="1"/>
  <c r="AI556" i="1"/>
  <c r="AI555" i="1"/>
  <c r="AI554" i="1"/>
  <c r="AI553" i="1"/>
  <c r="AI552" i="1"/>
  <c r="AI551" i="1"/>
  <c r="AI550" i="1"/>
  <c r="AI549" i="1"/>
  <c r="AI548" i="1"/>
  <c r="AI547" i="1"/>
  <c r="AI546" i="1"/>
  <c r="AI545" i="1"/>
  <c r="AI544" i="1"/>
  <c r="AI543" i="1"/>
  <c r="AI542" i="1"/>
  <c r="AI541" i="1"/>
  <c r="AI540" i="1"/>
  <c r="AI539" i="1"/>
  <c r="AI538" i="1"/>
  <c r="AI537" i="1"/>
  <c r="AI536" i="1"/>
  <c r="AL593" i="1"/>
  <c r="AI628" i="1"/>
  <c r="AC624" i="1"/>
  <c r="AC623" i="1"/>
  <c r="AC622" i="1"/>
  <c r="AJ574" i="1"/>
  <c r="AP574" i="1" s="1"/>
  <c r="AG551" i="1"/>
  <c r="AG550" i="1"/>
  <c r="AG549" i="1"/>
  <c r="AG548" i="1"/>
  <c r="AG547" i="1"/>
  <c r="AG546" i="1"/>
  <c r="AG545" i="1"/>
  <c r="AG544" i="1"/>
  <c r="AG543" i="1"/>
  <c r="AG542" i="1"/>
  <c r="AG541" i="1"/>
  <c r="AG540" i="1"/>
  <c r="AG539" i="1"/>
  <c r="AG538" i="1"/>
  <c r="AG537" i="1"/>
  <c r="AG536" i="1"/>
  <c r="AG554" i="1"/>
  <c r="AG553" i="1"/>
  <c r="AG552" i="1"/>
  <c r="AJ623" i="1" l="1"/>
  <c r="AP623" i="1" s="1"/>
  <c r="AH624" i="1"/>
  <c r="AH574" i="1"/>
  <c r="Z541" i="1"/>
  <c r="Z540" i="1"/>
  <c r="AC540" i="1" s="1"/>
  <c r="AP540" i="1" s="1"/>
  <c r="AN540" i="1"/>
  <c r="AM540" i="1"/>
  <c r="AL540" i="1"/>
  <c r="AO540" i="1" s="1"/>
  <c r="F16" i="6"/>
  <c r="F15" i="6"/>
  <c r="F14" i="6"/>
  <c r="E12" i="6"/>
  <c r="AN628" i="1"/>
  <c r="AM628" i="1"/>
  <c r="AL628" i="1"/>
  <c r="AO628" i="1" s="1"/>
  <c r="AN627" i="1"/>
  <c r="AM627" i="1"/>
  <c r="AL627" i="1"/>
  <c r="AO627" i="1" s="1"/>
  <c r="AN626" i="1"/>
  <c r="AM626" i="1"/>
  <c r="AL626" i="1"/>
  <c r="AO626" i="1" s="1"/>
  <c r="AP624" i="1"/>
  <c r="AN624" i="1"/>
  <c r="AM624" i="1"/>
  <c r="AL624" i="1"/>
  <c r="AO624" i="1" s="1"/>
  <c r="AN622" i="1"/>
  <c r="AM622" i="1"/>
  <c r="AL622" i="1"/>
  <c r="AO622" i="1" s="1"/>
  <c r="AN619" i="1"/>
  <c r="AM619" i="1"/>
  <c r="AL619" i="1"/>
  <c r="AO619" i="1" s="1"/>
  <c r="AN615" i="1"/>
  <c r="AM615" i="1"/>
  <c r="AL615" i="1"/>
  <c r="AO615" i="1" s="1"/>
  <c r="AN614" i="1"/>
  <c r="AM614" i="1"/>
  <c r="AL614" i="1"/>
  <c r="AO614" i="1" s="1"/>
  <c r="AN613" i="1"/>
  <c r="AM613" i="1"/>
  <c r="AL613" i="1"/>
  <c r="AO613" i="1" s="1"/>
  <c r="AN612" i="1"/>
  <c r="AM612" i="1"/>
  <c r="AL612" i="1"/>
  <c r="AO612" i="1" s="1"/>
  <c r="AN611" i="1"/>
  <c r="AM611" i="1"/>
  <c r="AL611" i="1"/>
  <c r="AO611" i="1" s="1"/>
  <c r="AN608" i="1"/>
  <c r="AM608" i="1"/>
  <c r="AL608" i="1"/>
  <c r="AO608" i="1" s="1"/>
  <c r="AN604" i="1"/>
  <c r="AM604" i="1"/>
  <c r="AL604" i="1"/>
  <c r="AO604" i="1" s="1"/>
  <c r="AN603" i="1"/>
  <c r="AM603" i="1"/>
  <c r="AL603" i="1"/>
  <c r="AO603" i="1" s="1"/>
  <c r="AN602" i="1"/>
  <c r="AM602" i="1"/>
  <c r="AL602" i="1"/>
  <c r="AO602" i="1" s="1"/>
  <c r="AN597" i="1"/>
  <c r="AM597" i="1"/>
  <c r="AL597" i="1"/>
  <c r="AO597" i="1" s="1"/>
  <c r="AN596" i="1"/>
  <c r="AM596" i="1"/>
  <c r="AL596" i="1"/>
  <c r="AO596" i="1" s="1"/>
  <c r="AN594" i="1"/>
  <c r="AM594" i="1"/>
  <c r="AL594" i="1"/>
  <c r="AO594" i="1" s="1"/>
  <c r="AN593" i="1"/>
  <c r="AM593" i="1"/>
  <c r="AO593" i="1"/>
  <c r="AN592" i="1"/>
  <c r="AM592" i="1"/>
  <c r="AL592" i="1"/>
  <c r="AO592" i="1" s="1"/>
  <c r="AN591" i="1"/>
  <c r="AM591" i="1"/>
  <c r="AL591" i="1"/>
  <c r="AO591" i="1" s="1"/>
  <c r="AN590" i="1"/>
  <c r="AM590" i="1"/>
  <c r="AL590" i="1"/>
  <c r="AO590" i="1" s="1"/>
  <c r="AN589" i="1"/>
  <c r="AM589" i="1"/>
  <c r="AL589" i="1"/>
  <c r="AO589" i="1" s="1"/>
  <c r="AN588" i="1"/>
  <c r="AM588" i="1"/>
  <c r="AL588" i="1"/>
  <c r="AO588" i="1" s="1"/>
  <c r="AN587" i="1"/>
  <c r="AM587" i="1"/>
  <c r="AL587" i="1"/>
  <c r="AO587" i="1" s="1"/>
  <c r="AN586" i="1"/>
  <c r="AM586" i="1"/>
  <c r="AL586" i="1"/>
  <c r="AO586" i="1" s="1"/>
  <c r="AN584" i="1"/>
  <c r="AM584" i="1"/>
  <c r="AL584" i="1"/>
  <c r="AO584" i="1" s="1"/>
  <c r="AN583" i="1"/>
  <c r="AM583" i="1"/>
  <c r="AL583" i="1"/>
  <c r="AO583" i="1" s="1"/>
  <c r="AN582" i="1"/>
  <c r="AM582" i="1"/>
  <c r="AL582" i="1"/>
  <c r="AO582" i="1" s="1"/>
  <c r="AN580" i="1"/>
  <c r="AM580" i="1"/>
  <c r="AL580" i="1"/>
  <c r="AO580" i="1" s="1"/>
  <c r="AN578" i="1"/>
  <c r="AM578" i="1"/>
  <c r="AL578" i="1"/>
  <c r="AO578" i="1" s="1"/>
  <c r="AN577" i="1"/>
  <c r="AM577" i="1"/>
  <c r="AL577" i="1"/>
  <c r="AO577" i="1" s="1"/>
  <c r="AN576" i="1"/>
  <c r="AM576" i="1"/>
  <c r="AL576" i="1"/>
  <c r="AO576" i="1" s="1"/>
  <c r="AN573" i="1"/>
  <c r="AM573" i="1"/>
  <c r="AL573" i="1"/>
  <c r="AO573" i="1" s="1"/>
  <c r="AN571" i="1"/>
  <c r="AM571" i="1"/>
  <c r="AL571" i="1"/>
  <c r="AO571" i="1" s="1"/>
  <c r="AN570" i="1"/>
  <c r="AM570" i="1"/>
  <c r="AL570" i="1"/>
  <c r="AO570" i="1" s="1"/>
  <c r="AN569" i="1"/>
  <c r="AM569" i="1"/>
  <c r="AL569" i="1"/>
  <c r="AO569" i="1" s="1"/>
  <c r="AN568" i="1"/>
  <c r="AM568" i="1"/>
  <c r="AL568" i="1"/>
  <c r="AO568" i="1" s="1"/>
  <c r="AN565" i="1"/>
  <c r="AM565" i="1"/>
  <c r="AL565" i="1"/>
  <c r="AO565" i="1" s="1"/>
  <c r="AN564" i="1"/>
  <c r="AM564" i="1"/>
  <c r="AL564" i="1"/>
  <c r="AO564" i="1" s="1"/>
  <c r="AN562" i="1"/>
  <c r="AM562" i="1"/>
  <c r="AL562" i="1"/>
  <c r="AO562" i="1" s="1"/>
  <c r="AN561" i="1"/>
  <c r="AM561" i="1"/>
  <c r="AL561" i="1"/>
  <c r="AO561" i="1" s="1"/>
  <c r="AN560" i="1"/>
  <c r="AM560" i="1"/>
  <c r="AL560" i="1"/>
  <c r="AO560" i="1" s="1"/>
  <c r="AN559" i="1"/>
  <c r="AM559" i="1"/>
  <c r="AL559" i="1"/>
  <c r="AO559" i="1" s="1"/>
  <c r="AN558" i="1"/>
  <c r="AM558" i="1"/>
  <c r="AL558" i="1"/>
  <c r="AO558" i="1" s="1"/>
  <c r="AN557" i="1"/>
  <c r="AM557" i="1"/>
  <c r="AL557" i="1"/>
  <c r="AO557" i="1" s="1"/>
  <c r="AN556" i="1"/>
  <c r="AM556" i="1"/>
  <c r="AL556" i="1"/>
  <c r="AO556" i="1" s="1"/>
  <c r="AN555" i="1"/>
  <c r="AM555" i="1"/>
  <c r="AL555" i="1"/>
  <c r="AO555" i="1" s="1"/>
  <c r="AN554" i="1"/>
  <c r="AM554" i="1"/>
  <c r="AL554" i="1"/>
  <c r="AO554" i="1" s="1"/>
  <c r="AN553" i="1"/>
  <c r="AM553" i="1"/>
  <c r="AL553" i="1"/>
  <c r="AO553" i="1" s="1"/>
  <c r="AN552" i="1"/>
  <c r="AM552" i="1"/>
  <c r="AL552" i="1"/>
  <c r="AO552" i="1" s="1"/>
  <c r="AN549" i="1"/>
  <c r="AM549" i="1"/>
  <c r="AL549" i="1"/>
  <c r="AO549" i="1" s="1"/>
  <c r="AN547" i="1"/>
  <c r="AM547" i="1"/>
  <c r="AL547" i="1"/>
  <c r="AO547" i="1" s="1"/>
  <c r="AN546" i="1"/>
  <c r="AM546" i="1"/>
  <c r="AL546" i="1"/>
  <c r="AO546" i="1" s="1"/>
  <c r="AN545" i="1"/>
  <c r="AM545" i="1"/>
  <c r="AL545" i="1"/>
  <c r="AO545" i="1" s="1"/>
  <c r="AN542" i="1"/>
  <c r="AM542" i="1"/>
  <c r="AL542" i="1"/>
  <c r="AO542" i="1" s="1"/>
  <c r="AN541" i="1"/>
  <c r="AM541" i="1"/>
  <c r="AL541" i="1"/>
  <c r="AO541" i="1" s="1"/>
  <c r="AN539" i="1"/>
  <c r="AM539" i="1"/>
  <c r="AL539" i="1"/>
  <c r="AO539" i="1" s="1"/>
  <c r="AN538" i="1"/>
  <c r="AM538" i="1"/>
  <c r="AL538" i="1"/>
  <c r="AO538" i="1" s="1"/>
  <c r="AN537" i="1"/>
  <c r="AM537" i="1"/>
  <c r="AL537" i="1"/>
  <c r="AO537" i="1" s="1"/>
  <c r="AN536" i="1"/>
  <c r="AM536" i="1"/>
  <c r="AL536" i="1"/>
  <c r="AC822" i="1"/>
  <c r="AP822" i="1" l="1"/>
  <c r="AH822" i="1"/>
  <c r="AH540" i="1"/>
  <c r="AO536" i="1"/>
  <c r="AC576" i="1"/>
  <c r="AC573" i="1"/>
  <c r="AC815" i="1"/>
  <c r="AH815" i="1" l="1"/>
  <c r="AP815" i="1"/>
  <c r="AP573" i="1"/>
  <c r="AH573" i="1"/>
  <c r="AP576" i="1"/>
  <c r="AH576" i="1"/>
  <c r="AH623" i="1"/>
  <c r="AC807" i="1"/>
  <c r="AC791" i="1"/>
  <c r="AJ807" i="1" l="1"/>
  <c r="AP807" i="1" s="1"/>
  <c r="AH791" i="1"/>
  <c r="AP791" i="1"/>
  <c r="AH807" i="1"/>
  <c r="AC819" i="1"/>
  <c r="AC816" i="1"/>
  <c r="AP819" i="1" l="1"/>
  <c r="AH819" i="1"/>
  <c r="AP816" i="1"/>
  <c r="AH816" i="1"/>
  <c r="AC811" i="1"/>
  <c r="AJ811" i="1" s="1"/>
  <c r="AP811" i="1" s="1"/>
  <c r="AH811" i="1" l="1"/>
  <c r="AC808" i="1"/>
  <c r="AP808" i="1" l="1"/>
  <c r="AH808" i="1"/>
  <c r="AC805" i="1"/>
  <c r="AC800" i="1"/>
  <c r="AC809" i="1"/>
  <c r="AP809" i="1" l="1"/>
  <c r="AH809" i="1"/>
  <c r="AH805" i="1"/>
  <c r="AP805" i="1"/>
  <c r="AP800" i="1"/>
  <c r="AH800" i="1"/>
  <c r="AC813" i="1"/>
  <c r="AC812" i="1"/>
  <c r="AC792" i="1"/>
  <c r="AP812" i="1" l="1"/>
  <c r="AH812" i="1"/>
  <c r="AH813" i="1"/>
  <c r="AP813" i="1"/>
  <c r="AP792" i="1"/>
  <c r="AH792" i="1"/>
  <c r="AC741" i="1"/>
  <c r="X328" i="5"/>
  <c r="AC715" i="1"/>
  <c r="AH741" i="1" l="1"/>
  <c r="AP741" i="1"/>
  <c r="AP715" i="1"/>
  <c r="AH715" i="1"/>
  <c r="AC775" i="1"/>
  <c r="AC774" i="1"/>
  <c r="AJ774" i="1" s="1"/>
  <c r="AP774" i="1" s="1"/>
  <c r="AH775" i="1" l="1"/>
  <c r="AP775" i="1"/>
  <c r="AH774" i="1"/>
  <c r="AC769" i="1"/>
  <c r="AJ769" i="1" l="1"/>
  <c r="AP769" i="1" s="1"/>
  <c r="AH769" i="1"/>
  <c r="AC770" i="1"/>
  <c r="AC771" i="1"/>
  <c r="AC772" i="1"/>
  <c r="AC773" i="1"/>
  <c r="AC776" i="1"/>
  <c r="AC814" i="1"/>
  <c r="AC777" i="1"/>
  <c r="AC778" i="1"/>
  <c r="AC779" i="1"/>
  <c r="AJ779" i="1" s="1"/>
  <c r="AP779" i="1" s="1"/>
  <c r="AC780" i="1"/>
  <c r="AC781" i="1"/>
  <c r="AC782" i="1"/>
  <c r="AJ782" i="1" s="1"/>
  <c r="AP782" i="1" s="1"/>
  <c r="AC783" i="1"/>
  <c r="AC784" i="1"/>
  <c r="AC785" i="1"/>
  <c r="AC786" i="1"/>
  <c r="AC787" i="1"/>
  <c r="AC788" i="1"/>
  <c r="AC789" i="1"/>
  <c r="AC790" i="1"/>
  <c r="AC793" i="1"/>
  <c r="AC794" i="1"/>
  <c r="AC795" i="1"/>
  <c r="AC796" i="1"/>
  <c r="AC797" i="1"/>
  <c r="AC798" i="1"/>
  <c r="AC799" i="1"/>
  <c r="AC801" i="1"/>
  <c r="AC802" i="1"/>
  <c r="AC803" i="1"/>
  <c r="AC804" i="1"/>
  <c r="AC810" i="1"/>
  <c r="AC806" i="1"/>
  <c r="AC817" i="1"/>
  <c r="AC818" i="1"/>
  <c r="AC820" i="1"/>
  <c r="AC821" i="1"/>
  <c r="AC764" i="1"/>
  <c r="AC765" i="1"/>
  <c r="AC766" i="1"/>
  <c r="AC767" i="1"/>
  <c r="AC768" i="1"/>
  <c r="AC763" i="1"/>
  <c r="AC759" i="1"/>
  <c r="AC760" i="1"/>
  <c r="AC761" i="1"/>
  <c r="AC762" i="1"/>
  <c r="AJ776" i="1" l="1"/>
  <c r="AP776" i="1" s="1"/>
  <c r="AJ787" i="1"/>
  <c r="AP787" i="1" s="1"/>
  <c r="AJ783" i="1"/>
  <c r="AP783" i="1" s="1"/>
  <c r="AJ785" i="1"/>
  <c r="AP785" i="1" s="1"/>
  <c r="AJ764" i="1"/>
  <c r="AP764" i="1" s="1"/>
  <c r="AJ814" i="1"/>
  <c r="AP814" i="1" s="1"/>
  <c r="AH814" i="1"/>
  <c r="AH783" i="1"/>
  <c r="AH772" i="1"/>
  <c r="AP772" i="1"/>
  <c r="AP761" i="1"/>
  <c r="AH761" i="1"/>
  <c r="AP784" i="1"/>
  <c r="AH784" i="1"/>
  <c r="AP802" i="1"/>
  <c r="AH802" i="1"/>
  <c r="AH759" i="1"/>
  <c r="AP759" i="1"/>
  <c r="AP773" i="1"/>
  <c r="AH773" i="1"/>
  <c r="AP781" i="1"/>
  <c r="AH781" i="1"/>
  <c r="AP768" i="1"/>
  <c r="AH768" i="1"/>
  <c r="AP817" i="1"/>
  <c r="AH817" i="1"/>
  <c r="AP798" i="1"/>
  <c r="AH798" i="1"/>
  <c r="AP788" i="1"/>
  <c r="AH788" i="1"/>
  <c r="AH780" i="1"/>
  <c r="AP780" i="1"/>
  <c r="AP771" i="1"/>
  <c r="AH771" i="1"/>
  <c r="AP803" i="1"/>
  <c r="AH803" i="1"/>
  <c r="AP793" i="1"/>
  <c r="AH793" i="1"/>
  <c r="AP820" i="1"/>
  <c r="AH820" i="1"/>
  <c r="AH782" i="1"/>
  <c r="AH789" i="1"/>
  <c r="AP789" i="1"/>
  <c r="AH797" i="1"/>
  <c r="AP797" i="1"/>
  <c r="AH770" i="1"/>
  <c r="AP770" i="1"/>
  <c r="AH764" i="1"/>
  <c r="AP760" i="1"/>
  <c r="AH760" i="1"/>
  <c r="AH776" i="1"/>
  <c r="AP801" i="1"/>
  <c r="AH801" i="1"/>
  <c r="AP763" i="1"/>
  <c r="AH763" i="1"/>
  <c r="AP818" i="1"/>
  <c r="AH818" i="1"/>
  <c r="AH767" i="1"/>
  <c r="AP767" i="1"/>
  <c r="AP806" i="1"/>
  <c r="AH806" i="1"/>
  <c r="AH787" i="1"/>
  <c r="AH779" i="1"/>
  <c r="AH766" i="1"/>
  <c r="AP766" i="1"/>
  <c r="AP810" i="1"/>
  <c r="AH810" i="1"/>
  <c r="AP796" i="1"/>
  <c r="AH796" i="1"/>
  <c r="AP786" i="1"/>
  <c r="AH786" i="1"/>
  <c r="AP778" i="1"/>
  <c r="AH778" i="1"/>
  <c r="AP794" i="1"/>
  <c r="AH794" i="1"/>
  <c r="AH821" i="1"/>
  <c r="AP821" i="1"/>
  <c r="AP762" i="1"/>
  <c r="AH762" i="1"/>
  <c r="AH765" i="1"/>
  <c r="AP765" i="1"/>
  <c r="AP804" i="1"/>
  <c r="AH804" i="1"/>
  <c r="AH795" i="1"/>
  <c r="AP795" i="1"/>
  <c r="AH785" i="1"/>
  <c r="AP777" i="1"/>
  <c r="AH777" i="1"/>
  <c r="AC748" i="1"/>
  <c r="AC749" i="1"/>
  <c r="AJ749" i="1" s="1"/>
  <c r="AP749" i="1" s="1"/>
  <c r="AC750" i="1"/>
  <c r="AC751" i="1"/>
  <c r="AJ751" i="1" s="1"/>
  <c r="AP751" i="1" s="1"/>
  <c r="AC752" i="1"/>
  <c r="AC753" i="1"/>
  <c r="AC754" i="1"/>
  <c r="AC755" i="1"/>
  <c r="AC756" i="1"/>
  <c r="AC757" i="1"/>
  <c r="AC733" i="1"/>
  <c r="AC734" i="1"/>
  <c r="AC735" i="1"/>
  <c r="AC736" i="1"/>
  <c r="AC737" i="1"/>
  <c r="AC738" i="1"/>
  <c r="AC739" i="1"/>
  <c r="AC740" i="1"/>
  <c r="AC730" i="1"/>
  <c r="AJ738" i="1" l="1"/>
  <c r="AP738" i="1" s="1"/>
  <c r="AJ736" i="1"/>
  <c r="AP736" i="1" s="1"/>
  <c r="AJ752" i="1"/>
  <c r="AP752" i="1" s="1"/>
  <c r="AJ755" i="1"/>
  <c r="AP755" i="1" s="1"/>
  <c r="AJ740" i="1"/>
  <c r="AP740" i="1" s="1"/>
  <c r="AJ739" i="1"/>
  <c r="AP739" i="1" s="1"/>
  <c r="AP748" i="1"/>
  <c r="AH748" i="1"/>
  <c r="AH755" i="1"/>
  <c r="AH749" i="1"/>
  <c r="AP756" i="1"/>
  <c r="AH756" i="1"/>
  <c r="AH757" i="1"/>
  <c r="AP757" i="1"/>
  <c r="AH739" i="1"/>
  <c r="AH735" i="1"/>
  <c r="AP735" i="1"/>
  <c r="AH752" i="1"/>
  <c r="AP737" i="1"/>
  <c r="AH737" i="1"/>
  <c r="AP753" i="1"/>
  <c r="AH753" i="1"/>
  <c r="AH751" i="1"/>
  <c r="AH740" i="1"/>
  <c r="AH738" i="1"/>
  <c r="AP754" i="1"/>
  <c r="AH754" i="1"/>
  <c r="AH736" i="1"/>
  <c r="AP730" i="1"/>
  <c r="AH730" i="1"/>
  <c r="AH750" i="1"/>
  <c r="AP750" i="1"/>
  <c r="AC724" i="1"/>
  <c r="AC725" i="1"/>
  <c r="AH725" i="1" l="1"/>
  <c r="AP725" i="1"/>
  <c r="AP724" i="1"/>
  <c r="AH724" i="1"/>
  <c r="AC726" i="1"/>
  <c r="AC727" i="1"/>
  <c r="AC728" i="1"/>
  <c r="AC729" i="1"/>
  <c r="AP729" i="1" l="1"/>
  <c r="AH729" i="1"/>
  <c r="AH727" i="1"/>
  <c r="AP727" i="1"/>
  <c r="AH726" i="1"/>
  <c r="AP726" i="1"/>
  <c r="AP728" i="1"/>
  <c r="AH728" i="1"/>
  <c r="AC716" i="1"/>
  <c r="AC704" i="1"/>
  <c r="AC702" i="1"/>
  <c r="V111" i="5"/>
  <c r="AC694" i="1"/>
  <c r="AJ704" i="1" l="1"/>
  <c r="AP704" i="1" s="1"/>
  <c r="AP694" i="1"/>
  <c r="AH694" i="1"/>
  <c r="AH702" i="1"/>
  <c r="AP702" i="1"/>
  <c r="AH704" i="1"/>
  <c r="AH716" i="1"/>
  <c r="AP716" i="1"/>
  <c r="AC687" i="1"/>
  <c r="AJ687" i="1" s="1"/>
  <c r="AP687" i="1" s="1"/>
  <c r="AH687" i="1" l="1"/>
  <c r="AC678" i="1"/>
  <c r="AJ678" i="1" l="1"/>
  <c r="AP678" i="1" s="1"/>
  <c r="AH678" i="1"/>
  <c r="AC673" i="1"/>
  <c r="AC671" i="1"/>
  <c r="AC667" i="1"/>
  <c r="AJ667" i="1" s="1"/>
  <c r="AP667" i="1" s="1"/>
  <c r="AC664" i="1"/>
  <c r="AJ664" i="1" s="1"/>
  <c r="AP664" i="1" s="1"/>
  <c r="AJ673" i="1" l="1"/>
  <c r="AP673" i="1" s="1"/>
  <c r="AP671" i="1"/>
  <c r="AH671" i="1"/>
  <c r="AH664" i="1"/>
  <c r="AH667" i="1"/>
  <c r="AH673" i="1"/>
  <c r="AC658" i="1"/>
  <c r="AJ658" i="1" l="1"/>
  <c r="AP658" i="1" s="1"/>
  <c r="AH658" i="1"/>
  <c r="AC648" i="1"/>
  <c r="AC649" i="1"/>
  <c r="AC650" i="1"/>
  <c r="AC651" i="1"/>
  <c r="AC652" i="1"/>
  <c r="AC653" i="1"/>
  <c r="AC654" i="1"/>
  <c r="AJ654" i="1" s="1"/>
  <c r="AP654" i="1" s="1"/>
  <c r="AC743" i="1"/>
  <c r="AJ743" i="1" s="1"/>
  <c r="AP743" i="1" s="1"/>
  <c r="AC655" i="1"/>
  <c r="AC656" i="1"/>
  <c r="AC657" i="1"/>
  <c r="AC659" i="1"/>
  <c r="AC660" i="1"/>
  <c r="AC661" i="1"/>
  <c r="AC662" i="1"/>
  <c r="AC663" i="1"/>
  <c r="AC665" i="1"/>
  <c r="AC666" i="1"/>
  <c r="AC668" i="1"/>
  <c r="AC669" i="1"/>
  <c r="AC670" i="1"/>
  <c r="AC672" i="1"/>
  <c r="AC674" i="1"/>
  <c r="AC675" i="1"/>
  <c r="AC676" i="1"/>
  <c r="AC677" i="1"/>
  <c r="AC679" i="1"/>
  <c r="AC680" i="1"/>
  <c r="AJ680" i="1" s="1"/>
  <c r="AP680" i="1" s="1"/>
  <c r="AC681" i="1"/>
  <c r="AC683" i="1"/>
  <c r="AC684" i="1"/>
  <c r="AC685" i="1"/>
  <c r="AC686" i="1"/>
  <c r="AJ686" i="1" s="1"/>
  <c r="AP686" i="1" s="1"/>
  <c r="AC688" i="1"/>
  <c r="AC689" i="1"/>
  <c r="AC690" i="1"/>
  <c r="AC691" i="1"/>
  <c r="AC693" i="1"/>
  <c r="AC695" i="1"/>
  <c r="AC696" i="1"/>
  <c r="AC697" i="1"/>
  <c r="AC698" i="1"/>
  <c r="AC742" i="1"/>
  <c r="AC699" i="1"/>
  <c r="AC700" i="1"/>
  <c r="AC701" i="1"/>
  <c r="AC703" i="1"/>
  <c r="AC705" i="1"/>
  <c r="AC706" i="1"/>
  <c r="AC707" i="1"/>
  <c r="AC708" i="1"/>
  <c r="AC709" i="1"/>
  <c r="AC710" i="1"/>
  <c r="AC711" i="1"/>
  <c r="AC712" i="1"/>
  <c r="AC713" i="1"/>
  <c r="AC714" i="1"/>
  <c r="AC717" i="1"/>
  <c r="AC719" i="1"/>
  <c r="AC720" i="1"/>
  <c r="AJ720" i="1" s="1"/>
  <c r="AP720" i="1" s="1"/>
  <c r="AC721" i="1"/>
  <c r="AC722" i="1"/>
  <c r="AC723" i="1"/>
  <c r="AC731" i="1"/>
  <c r="AC732" i="1"/>
  <c r="AC744" i="1"/>
  <c r="AC745" i="1"/>
  <c r="AC746" i="1"/>
  <c r="AC747" i="1"/>
  <c r="AC758" i="1"/>
  <c r="AC647" i="1"/>
  <c r="AC646" i="1"/>
  <c r="AC645" i="1"/>
  <c r="AC644" i="1"/>
  <c r="AC643" i="1"/>
  <c r="AC642" i="1"/>
  <c r="AC641" i="1"/>
  <c r="AC640" i="1"/>
  <c r="AC632" i="1"/>
  <c r="AJ719" i="1" l="1"/>
  <c r="AP719" i="1" s="1"/>
  <c r="AJ650" i="1"/>
  <c r="AP650" i="1" s="1"/>
  <c r="AJ747" i="1"/>
  <c r="AP747" i="1" s="1"/>
  <c r="AJ642" i="1"/>
  <c r="AP642" i="1" s="1"/>
  <c r="AJ649" i="1"/>
  <c r="AP649" i="1" s="1"/>
  <c r="AJ685" i="1"/>
  <c r="AP685" i="1" s="1"/>
  <c r="AJ675" i="1"/>
  <c r="AP675" i="1" s="1"/>
  <c r="AJ674" i="1"/>
  <c r="AP674" i="1" s="1"/>
  <c r="AJ688" i="1"/>
  <c r="AP688" i="1" s="1"/>
  <c r="AJ722" i="1"/>
  <c r="AP722" i="1" s="1"/>
  <c r="AJ711" i="1"/>
  <c r="AP711" i="1" s="1"/>
  <c r="AH747" i="1"/>
  <c r="AP732" i="1"/>
  <c r="AH732" i="1"/>
  <c r="AH686" i="1"/>
  <c r="AP676" i="1"/>
  <c r="AH676" i="1"/>
  <c r="AP640" i="1"/>
  <c r="AH640" i="1"/>
  <c r="AH722" i="1"/>
  <c r="AH711" i="1"/>
  <c r="AP701" i="1"/>
  <c r="AH701" i="1"/>
  <c r="AH693" i="1"/>
  <c r="AP693" i="1"/>
  <c r="AH683" i="1"/>
  <c r="AP683" i="1"/>
  <c r="AP672" i="1"/>
  <c r="AH672" i="1"/>
  <c r="AP661" i="1"/>
  <c r="AH661" i="1"/>
  <c r="AP653" i="1"/>
  <c r="AH653" i="1"/>
  <c r="AH710" i="1"/>
  <c r="AP710" i="1"/>
  <c r="AP691" i="1"/>
  <c r="AH691" i="1"/>
  <c r="AH670" i="1"/>
  <c r="AP670" i="1"/>
  <c r="AH652" i="1"/>
  <c r="AP652" i="1"/>
  <c r="AH720" i="1"/>
  <c r="AP699" i="1"/>
  <c r="AH699" i="1"/>
  <c r="AH680" i="1"/>
  <c r="AP745" i="1"/>
  <c r="AH745" i="1"/>
  <c r="AH719" i="1"/>
  <c r="AH708" i="1"/>
  <c r="AP708" i="1"/>
  <c r="AH742" i="1"/>
  <c r="AP742" i="1"/>
  <c r="AP689" i="1"/>
  <c r="AH689" i="1"/>
  <c r="AH679" i="1"/>
  <c r="AP679" i="1"/>
  <c r="AH668" i="1"/>
  <c r="AP668" i="1"/>
  <c r="AP657" i="1"/>
  <c r="AH657" i="1"/>
  <c r="AH650" i="1"/>
  <c r="AP721" i="1"/>
  <c r="AH721" i="1"/>
  <c r="AH700" i="1"/>
  <c r="AP700" i="1"/>
  <c r="AP681" i="1"/>
  <c r="AH681" i="1"/>
  <c r="AH660" i="1"/>
  <c r="AP660" i="1"/>
  <c r="AH642" i="1"/>
  <c r="AP690" i="1"/>
  <c r="AH690" i="1"/>
  <c r="AP669" i="1"/>
  <c r="AH669" i="1"/>
  <c r="AP659" i="1"/>
  <c r="AH659" i="1"/>
  <c r="AH644" i="1"/>
  <c r="AP644" i="1"/>
  <c r="AP744" i="1"/>
  <c r="AH744" i="1"/>
  <c r="AP717" i="1"/>
  <c r="AH717" i="1"/>
  <c r="AP707" i="1"/>
  <c r="AH707" i="1"/>
  <c r="AH698" i="1"/>
  <c r="AP698" i="1"/>
  <c r="AH688" i="1"/>
  <c r="AH677" i="1"/>
  <c r="AP677" i="1"/>
  <c r="AP666" i="1"/>
  <c r="AH666" i="1"/>
  <c r="AP656" i="1"/>
  <c r="AH656" i="1"/>
  <c r="AH649" i="1"/>
  <c r="AH655" i="1"/>
  <c r="AP655" i="1"/>
  <c r="AP648" i="1"/>
  <c r="AH648" i="1"/>
  <c r="AP641" i="1"/>
  <c r="AH641" i="1"/>
  <c r="AH645" i="1"/>
  <c r="AP645" i="1"/>
  <c r="AP714" i="1"/>
  <c r="AH714" i="1"/>
  <c r="AP697" i="1"/>
  <c r="AH697" i="1"/>
  <c r="AP665" i="1"/>
  <c r="AH665" i="1"/>
  <c r="AH646" i="1"/>
  <c r="AP646" i="1"/>
  <c r="AH731" i="1"/>
  <c r="AP731" i="1"/>
  <c r="AP713" i="1"/>
  <c r="AH713" i="1"/>
  <c r="AP705" i="1"/>
  <c r="AH705" i="1"/>
  <c r="AP696" i="1"/>
  <c r="AH696" i="1"/>
  <c r="AH685" i="1"/>
  <c r="AH675" i="1"/>
  <c r="AP663" i="1"/>
  <c r="AH663" i="1"/>
  <c r="AH743" i="1"/>
  <c r="AP632" i="1"/>
  <c r="AH632" i="1"/>
  <c r="AH647" i="1"/>
  <c r="AP647" i="1"/>
  <c r="AH723" i="1"/>
  <c r="AP723" i="1"/>
  <c r="AP712" i="1"/>
  <c r="AH712" i="1"/>
  <c r="AH703" i="1"/>
  <c r="AP703" i="1"/>
  <c r="AH695" i="1"/>
  <c r="AP695" i="1"/>
  <c r="AP684" i="1"/>
  <c r="AH684" i="1"/>
  <c r="AH674" i="1"/>
  <c r="AH662" i="1"/>
  <c r="AP662" i="1"/>
  <c r="AH654" i="1"/>
  <c r="Y619" i="1"/>
  <c r="X619" i="1"/>
  <c r="W619" i="1"/>
  <c r="W521" i="1"/>
  <c r="AC639" i="1"/>
  <c r="AC638" i="1"/>
  <c r="AC637" i="1"/>
  <c r="AC636" i="1"/>
  <c r="AC635" i="1"/>
  <c r="AC634" i="1"/>
  <c r="AJ634" i="1" s="1"/>
  <c r="AC633" i="1"/>
  <c r="AC631" i="1"/>
  <c r="AC630" i="1"/>
  <c r="AC621" i="1"/>
  <c r="AJ621" i="1" s="1"/>
  <c r="AP621" i="1" s="1"/>
  <c r="AC619" i="1"/>
  <c r="AC618" i="1"/>
  <c r="AC605" i="1"/>
  <c r="AP634" i="1" l="1"/>
  <c r="AJ605" i="1"/>
  <c r="AP605" i="1" s="1"/>
  <c r="AJ639" i="1"/>
  <c r="AP639" i="1" s="1"/>
  <c r="AP635" i="1"/>
  <c r="AH635" i="1"/>
  <c r="AH638" i="1"/>
  <c r="AP638" i="1"/>
  <c r="AH634" i="1"/>
  <c r="AH637" i="1"/>
  <c r="AP637" i="1"/>
  <c r="AP630" i="1"/>
  <c r="AH630" i="1"/>
  <c r="AH639" i="1"/>
  <c r="AH636" i="1"/>
  <c r="AP636" i="1"/>
  <c r="AH631" i="1"/>
  <c r="AP631" i="1"/>
  <c r="AP633" i="1"/>
  <c r="AH633" i="1"/>
  <c r="AH621" i="1"/>
  <c r="AP622" i="1"/>
  <c r="AH622" i="1"/>
  <c r="AH605" i="1"/>
  <c r="AP619" i="1"/>
  <c r="AH619" i="1"/>
  <c r="AC616" i="1"/>
  <c r="AC612" i="1"/>
  <c r="AC611" i="1"/>
  <c r="AJ3" i="1" l="1"/>
  <c r="AJ616" i="1"/>
  <c r="AP616" i="1" s="1"/>
  <c r="AP611" i="1"/>
  <c r="AH611" i="1"/>
  <c r="AH616" i="1"/>
  <c r="AP612" i="1"/>
  <c r="AH612" i="1"/>
  <c r="AC584" i="1"/>
  <c r="AC585" i="1"/>
  <c r="AC586" i="1"/>
  <c r="AC587" i="1"/>
  <c r="AC602" i="1"/>
  <c r="AP586" i="1" l="1"/>
  <c r="AH586" i="1"/>
  <c r="AP584" i="1"/>
  <c r="AH584" i="1"/>
  <c r="AP602" i="1"/>
  <c r="AH602" i="1"/>
  <c r="AP587" i="1"/>
  <c r="AH587" i="1"/>
  <c r="AC590" i="1"/>
  <c r="AC591" i="1"/>
  <c r="AP590" i="1" l="1"/>
  <c r="AH590" i="1"/>
  <c r="AP591" i="1"/>
  <c r="AH591" i="1"/>
  <c r="AC595" i="1"/>
  <c r="AC588" i="1"/>
  <c r="AC589" i="1"/>
  <c r="AC592" i="1"/>
  <c r="AC593" i="1"/>
  <c r="AC594" i="1"/>
  <c r="AC596" i="1"/>
  <c r="AC597" i="1"/>
  <c r="AC598" i="1"/>
  <c r="AC599" i="1"/>
  <c r="AC600" i="1"/>
  <c r="AC601" i="1"/>
  <c r="AC603" i="1"/>
  <c r="AC604" i="1"/>
  <c r="AC606" i="1"/>
  <c r="AC607" i="1"/>
  <c r="AC608" i="1"/>
  <c r="AC609" i="1"/>
  <c r="AC610" i="1"/>
  <c r="AC613" i="1"/>
  <c r="AC614" i="1"/>
  <c r="AC615" i="1"/>
  <c r="AC617" i="1"/>
  <c r="AC620" i="1"/>
  <c r="AC625" i="1"/>
  <c r="AJ625" i="1" s="1"/>
  <c r="AP625" i="1" s="1"/>
  <c r="AC626" i="1"/>
  <c r="AC627" i="1"/>
  <c r="AC628" i="1"/>
  <c r="AC629" i="1"/>
  <c r="AC3" i="1" s="1"/>
  <c r="AJ610" i="1" l="1"/>
  <c r="AP610" i="1" s="1"/>
  <c r="AJ600" i="1"/>
  <c r="AP600" i="1" s="1"/>
  <c r="AJ601" i="1"/>
  <c r="AP601" i="1" s="1"/>
  <c r="AJ599" i="1"/>
  <c r="AP599" i="1" s="1"/>
  <c r="AJ598" i="1"/>
  <c r="AP598" i="1" s="1"/>
  <c r="AJ595" i="1"/>
  <c r="AP595" i="1" s="1"/>
  <c r="AJ609" i="1"/>
  <c r="AP609" i="1" s="1"/>
  <c r="AJ607" i="1"/>
  <c r="AP607" i="1" s="1"/>
  <c r="AJ617" i="1"/>
  <c r="AP617" i="1" s="1"/>
  <c r="AJ606" i="1"/>
  <c r="AP606" i="1" s="1"/>
  <c r="AH629" i="1"/>
  <c r="AH3" i="1" s="1"/>
  <c r="AP629" i="1"/>
  <c r="AP3" i="1" s="1"/>
  <c r="AP628" i="1"/>
  <c r="AH628" i="1"/>
  <c r="AH601" i="1"/>
  <c r="AP592" i="1"/>
  <c r="AH592" i="1"/>
  <c r="AP627" i="1"/>
  <c r="AH627" i="1"/>
  <c r="AP588" i="1"/>
  <c r="AH588" i="1"/>
  <c r="AH600" i="1"/>
  <c r="AP626" i="1"/>
  <c r="AH626" i="1"/>
  <c r="AH609" i="1"/>
  <c r="AH599" i="1"/>
  <c r="AH625" i="1"/>
  <c r="AP608" i="1"/>
  <c r="AH608" i="1"/>
  <c r="AH598" i="1"/>
  <c r="AH595" i="1"/>
  <c r="AP613" i="1"/>
  <c r="AH613" i="1"/>
  <c r="AP597" i="1"/>
  <c r="AH597" i="1"/>
  <c r="AH617" i="1"/>
  <c r="AH606" i="1"/>
  <c r="AP596" i="1"/>
  <c r="AH596" i="1"/>
  <c r="AH610" i="1"/>
  <c r="AP589" i="1"/>
  <c r="AH589" i="1"/>
  <c r="AH607" i="1"/>
  <c r="AP615" i="1"/>
  <c r="AH615" i="1"/>
  <c r="AP604" i="1"/>
  <c r="AH604" i="1"/>
  <c r="AP594" i="1"/>
  <c r="AH594" i="1"/>
  <c r="AP614" i="1"/>
  <c r="AH614" i="1"/>
  <c r="AP603" i="1"/>
  <c r="AH603" i="1"/>
  <c r="AP593" i="1"/>
  <c r="AH593" i="1"/>
  <c r="AC582" i="1"/>
  <c r="AP582" i="1" l="1"/>
  <c r="AH582" i="1"/>
  <c r="AC581" i="1"/>
  <c r="AC579" i="1"/>
  <c r="AC578" i="1"/>
  <c r="AJ581" i="1" l="1"/>
  <c r="AP581" i="1" s="1"/>
  <c r="AP578" i="1"/>
  <c r="AH578" i="1"/>
  <c r="AH581" i="1"/>
  <c r="AC571" i="1"/>
  <c r="AC566" i="1"/>
  <c r="AC567" i="1"/>
  <c r="AC568" i="1"/>
  <c r="AC569" i="1"/>
  <c r="AC570" i="1"/>
  <c r="AC572" i="1"/>
  <c r="AC575" i="1"/>
  <c r="AC565" i="1"/>
  <c r="X35" i="5"/>
  <c r="AJ572" i="1" l="1"/>
  <c r="AP572" i="1" s="1"/>
  <c r="AJ566" i="1"/>
  <c r="AP566" i="1" s="1"/>
  <c r="AP570" i="1"/>
  <c r="AH570" i="1"/>
  <c r="AP571" i="1"/>
  <c r="AH571" i="1"/>
  <c r="AP569" i="1"/>
  <c r="AH569" i="1"/>
  <c r="AH566" i="1"/>
  <c r="AP568" i="1"/>
  <c r="AH568" i="1"/>
  <c r="AP565" i="1"/>
  <c r="AH565" i="1"/>
  <c r="AH572" i="1"/>
  <c r="AC547" i="1"/>
  <c r="AC548" i="1"/>
  <c r="AJ548" i="1" s="1"/>
  <c r="AC549" i="1"/>
  <c r="AC550" i="1"/>
  <c r="AJ550" i="1" s="1"/>
  <c r="AC551" i="1"/>
  <c r="AJ551" i="1" s="1"/>
  <c r="AC552" i="1"/>
  <c r="AC553" i="1"/>
  <c r="AC554" i="1"/>
  <c r="AC555" i="1"/>
  <c r="AC556" i="1"/>
  <c r="AC557" i="1"/>
  <c r="AC558" i="1"/>
  <c r="AC559" i="1"/>
  <c r="AC560" i="1"/>
  <c r="AC561" i="1"/>
  <c r="AC562" i="1"/>
  <c r="AC564" i="1"/>
  <c r="AC577" i="1"/>
  <c r="AC583" i="1"/>
  <c r="AC580" i="1"/>
  <c r="AC563" i="1"/>
  <c r="AL551" i="1" l="1"/>
  <c r="AO551" i="1" s="1"/>
  <c r="AN551" i="1"/>
  <c r="AM551" i="1"/>
  <c r="AN550" i="1"/>
  <c r="AM550" i="1"/>
  <c r="AL550" i="1"/>
  <c r="AO550" i="1" s="1"/>
  <c r="AL548" i="1"/>
  <c r="AO548" i="1" s="1"/>
  <c r="AN548" i="1"/>
  <c r="AM548" i="1"/>
  <c r="AP580" i="1"/>
  <c r="AH580" i="1"/>
  <c r="AP558" i="1"/>
  <c r="AH558" i="1"/>
  <c r="AP550" i="1"/>
  <c r="AH550" i="1"/>
  <c r="AP560" i="1"/>
  <c r="AH560" i="1"/>
  <c r="AP551" i="1"/>
  <c r="AH551" i="1"/>
  <c r="AP549" i="1"/>
  <c r="AH549" i="1"/>
  <c r="AP559" i="1"/>
  <c r="AH559" i="1"/>
  <c r="AP583" i="1"/>
  <c r="AH583" i="1"/>
  <c r="AP577" i="1"/>
  <c r="AH577" i="1"/>
  <c r="AP548" i="1"/>
  <c r="AH548" i="1"/>
  <c r="AP547" i="1"/>
  <c r="AH547" i="1"/>
  <c r="AP557" i="1"/>
  <c r="AH557" i="1"/>
  <c r="AP556" i="1"/>
  <c r="AH556" i="1"/>
  <c r="AP564" i="1"/>
  <c r="AH564" i="1"/>
  <c r="AP555" i="1"/>
  <c r="AH555" i="1"/>
  <c r="AP562" i="1"/>
  <c r="AH562" i="1"/>
  <c r="AP554" i="1"/>
  <c r="AH554" i="1"/>
  <c r="AP552" i="1"/>
  <c r="AH552" i="1"/>
  <c r="AP561" i="1"/>
  <c r="AH561" i="1"/>
  <c r="AP553" i="1"/>
  <c r="AH553" i="1"/>
  <c r="Y239" i="5"/>
  <c r="W252" i="5" l="1"/>
  <c r="AC544" i="1" l="1"/>
  <c r="AJ544" i="1" s="1"/>
  <c r="AC546" i="1"/>
  <c r="AC543" i="1"/>
  <c r="AJ543" i="1" s="1"/>
  <c r="AC542" i="1"/>
  <c r="V328" i="5"/>
  <c r="AC545" i="1"/>
  <c r="AC536" i="1"/>
  <c r="AC537" i="1"/>
  <c r="AC538" i="1"/>
  <c r="AC539" i="1"/>
  <c r="AC541" i="1"/>
  <c r="S7" i="5"/>
  <c r="T7" i="5"/>
  <c r="U7" i="5"/>
  <c r="V7" i="5"/>
  <c r="W7" i="5"/>
  <c r="X7" i="5"/>
  <c r="Y7" i="5"/>
  <c r="Z7" i="5"/>
  <c r="AA7" i="5"/>
  <c r="S8" i="5"/>
  <c r="T8" i="5"/>
  <c r="U8" i="5"/>
  <c r="V8" i="5"/>
  <c r="W8" i="5"/>
  <c r="X8" i="5"/>
  <c r="Y8" i="5"/>
  <c r="Z8" i="5"/>
  <c r="AA8" i="5"/>
  <c r="S9" i="5"/>
  <c r="T9" i="5"/>
  <c r="U9" i="5"/>
  <c r="V9" i="5"/>
  <c r="W9" i="5"/>
  <c r="X9" i="5"/>
  <c r="Y9" i="5"/>
  <c r="Z9" i="5"/>
  <c r="AA9" i="5"/>
  <c r="S10" i="5"/>
  <c r="T10" i="5"/>
  <c r="U10" i="5"/>
  <c r="V10" i="5"/>
  <c r="W10" i="5"/>
  <c r="X10" i="5"/>
  <c r="Y10" i="5"/>
  <c r="Z10" i="5"/>
  <c r="AA10" i="5"/>
  <c r="S11" i="5"/>
  <c r="T11" i="5"/>
  <c r="U11" i="5"/>
  <c r="V11" i="5"/>
  <c r="W11" i="5"/>
  <c r="X11" i="5"/>
  <c r="Y11" i="5"/>
  <c r="Z11" i="5"/>
  <c r="AA11" i="5"/>
  <c r="S12" i="5"/>
  <c r="T12" i="5"/>
  <c r="U12" i="5"/>
  <c r="V12" i="5"/>
  <c r="W12" i="5"/>
  <c r="X12" i="5"/>
  <c r="Y12" i="5"/>
  <c r="Z12" i="5"/>
  <c r="AA12" i="5"/>
  <c r="S13" i="5"/>
  <c r="T13" i="5"/>
  <c r="U13" i="5"/>
  <c r="V13" i="5"/>
  <c r="W13" i="5"/>
  <c r="X13" i="5"/>
  <c r="Y13" i="5"/>
  <c r="Z13" i="5"/>
  <c r="AA13" i="5"/>
  <c r="S14" i="5"/>
  <c r="T14" i="5"/>
  <c r="U14" i="5"/>
  <c r="V14" i="5"/>
  <c r="W14" i="5"/>
  <c r="X14" i="5"/>
  <c r="Y14" i="5"/>
  <c r="Z14" i="5"/>
  <c r="AA14" i="5"/>
  <c r="S15" i="5"/>
  <c r="T15" i="5"/>
  <c r="U15" i="5"/>
  <c r="V15" i="5"/>
  <c r="W15" i="5"/>
  <c r="X15" i="5"/>
  <c r="Y15" i="5"/>
  <c r="Z15" i="5"/>
  <c r="AA15" i="5"/>
  <c r="S16" i="5"/>
  <c r="T16" i="5"/>
  <c r="U16" i="5"/>
  <c r="V16" i="5"/>
  <c r="W16" i="5"/>
  <c r="X16" i="5"/>
  <c r="Y16" i="5"/>
  <c r="Z16" i="5"/>
  <c r="AA16" i="5"/>
  <c r="S17" i="5"/>
  <c r="T17" i="5"/>
  <c r="U17" i="5"/>
  <c r="V17" i="5"/>
  <c r="W17" i="5"/>
  <c r="X17" i="5"/>
  <c r="Y17" i="5"/>
  <c r="Z17" i="5"/>
  <c r="AA17" i="5"/>
  <c r="S18" i="5"/>
  <c r="T18" i="5"/>
  <c r="U18" i="5"/>
  <c r="V18" i="5"/>
  <c r="W18" i="5"/>
  <c r="X18" i="5"/>
  <c r="Y18" i="5"/>
  <c r="Z18" i="5"/>
  <c r="AA18" i="5"/>
  <c r="S19" i="5"/>
  <c r="T19" i="5"/>
  <c r="U19" i="5"/>
  <c r="V19" i="5"/>
  <c r="W19" i="5"/>
  <c r="X19" i="5"/>
  <c r="Y19" i="5"/>
  <c r="Z19" i="5"/>
  <c r="AA19" i="5"/>
  <c r="S20" i="5"/>
  <c r="T20" i="5"/>
  <c r="U20" i="5"/>
  <c r="V20" i="5"/>
  <c r="W20" i="5"/>
  <c r="X20" i="5"/>
  <c r="Y20" i="5"/>
  <c r="Z20" i="5"/>
  <c r="AA20" i="5"/>
  <c r="S21" i="5"/>
  <c r="T21" i="5"/>
  <c r="U21" i="5"/>
  <c r="V21" i="5"/>
  <c r="W21" i="5"/>
  <c r="X21" i="5"/>
  <c r="Y21" i="5"/>
  <c r="Z21" i="5"/>
  <c r="AA21" i="5"/>
  <c r="S22" i="5"/>
  <c r="T22" i="5"/>
  <c r="U22" i="5"/>
  <c r="V22" i="5"/>
  <c r="W22" i="5"/>
  <c r="X22" i="5"/>
  <c r="Y22" i="5"/>
  <c r="Z22" i="5"/>
  <c r="AA22" i="5"/>
  <c r="S23" i="5"/>
  <c r="T23" i="5"/>
  <c r="U23" i="5"/>
  <c r="V23" i="5"/>
  <c r="W23" i="5"/>
  <c r="X23" i="5"/>
  <c r="Y23" i="5"/>
  <c r="Z23" i="5"/>
  <c r="AA23" i="5"/>
  <c r="S24" i="5"/>
  <c r="T24" i="5"/>
  <c r="U24" i="5"/>
  <c r="V24" i="5"/>
  <c r="W24" i="5"/>
  <c r="X24" i="5"/>
  <c r="Y24" i="5"/>
  <c r="Z24" i="5"/>
  <c r="AA24" i="5"/>
  <c r="S25" i="5"/>
  <c r="T25" i="5"/>
  <c r="U25" i="5"/>
  <c r="V25" i="5"/>
  <c r="W25" i="5"/>
  <c r="X25" i="5"/>
  <c r="Y25" i="5"/>
  <c r="Z25" i="5"/>
  <c r="AA25" i="5"/>
  <c r="S26" i="5"/>
  <c r="T26" i="5"/>
  <c r="U26" i="5"/>
  <c r="V26" i="5"/>
  <c r="W26" i="5"/>
  <c r="X26" i="5"/>
  <c r="Y26" i="5"/>
  <c r="Z26" i="5"/>
  <c r="AA26" i="5"/>
  <c r="S27" i="5"/>
  <c r="T27" i="5"/>
  <c r="U27" i="5"/>
  <c r="V27" i="5"/>
  <c r="W27" i="5"/>
  <c r="X27" i="5"/>
  <c r="Y27" i="5"/>
  <c r="Z27" i="5"/>
  <c r="AA27" i="5"/>
  <c r="S28" i="5"/>
  <c r="T28" i="5"/>
  <c r="U28" i="5"/>
  <c r="V28" i="5"/>
  <c r="W28" i="5"/>
  <c r="X28" i="5"/>
  <c r="Y28" i="5"/>
  <c r="Z28" i="5"/>
  <c r="AA28" i="5"/>
  <c r="S29" i="5"/>
  <c r="T29" i="5"/>
  <c r="U29" i="5"/>
  <c r="V29" i="5"/>
  <c r="W29" i="5"/>
  <c r="X29" i="5"/>
  <c r="Y29" i="5"/>
  <c r="Z29" i="5"/>
  <c r="AA29" i="5"/>
  <c r="S30" i="5"/>
  <c r="T30" i="5"/>
  <c r="U30" i="5"/>
  <c r="V30" i="5"/>
  <c r="W30" i="5"/>
  <c r="X30" i="5"/>
  <c r="Y30" i="5"/>
  <c r="Z30" i="5"/>
  <c r="AA30" i="5"/>
  <c r="S31" i="5"/>
  <c r="T31" i="5"/>
  <c r="U31" i="5"/>
  <c r="V31" i="5"/>
  <c r="W31" i="5"/>
  <c r="X31" i="5"/>
  <c r="Y31" i="5"/>
  <c r="Z31" i="5"/>
  <c r="AA31" i="5"/>
  <c r="S32" i="5"/>
  <c r="T32" i="5"/>
  <c r="U32" i="5"/>
  <c r="V32" i="5"/>
  <c r="W32" i="5"/>
  <c r="X32" i="5"/>
  <c r="Y32" i="5"/>
  <c r="Z32" i="5"/>
  <c r="AA32" i="5"/>
  <c r="S33" i="5"/>
  <c r="T33" i="5"/>
  <c r="U33" i="5"/>
  <c r="V33" i="5"/>
  <c r="W33" i="5"/>
  <c r="X33" i="5"/>
  <c r="Y33" i="5"/>
  <c r="Z33" i="5"/>
  <c r="AA33" i="5"/>
  <c r="S34" i="5"/>
  <c r="T34" i="5"/>
  <c r="U34" i="5"/>
  <c r="V34" i="5"/>
  <c r="W34" i="5"/>
  <c r="X34" i="5"/>
  <c r="Y34" i="5"/>
  <c r="Z34" i="5"/>
  <c r="AA34" i="5"/>
  <c r="S35" i="5"/>
  <c r="T35" i="5"/>
  <c r="U35" i="5"/>
  <c r="V35" i="5"/>
  <c r="W35" i="5"/>
  <c r="Y35" i="5"/>
  <c r="Z35" i="5"/>
  <c r="AA35" i="5"/>
  <c r="S36" i="5"/>
  <c r="T36" i="5"/>
  <c r="U36" i="5"/>
  <c r="V36" i="5"/>
  <c r="W36" i="5"/>
  <c r="X36" i="5"/>
  <c r="Y36" i="5"/>
  <c r="Z36" i="5"/>
  <c r="AA36" i="5"/>
  <c r="S37" i="5"/>
  <c r="T37" i="5"/>
  <c r="U37" i="5"/>
  <c r="V37" i="5"/>
  <c r="W37" i="5"/>
  <c r="X37" i="5"/>
  <c r="Y37" i="5"/>
  <c r="Z37" i="5"/>
  <c r="AA37" i="5"/>
  <c r="S38" i="5"/>
  <c r="T38" i="5"/>
  <c r="U38" i="5"/>
  <c r="V38" i="5"/>
  <c r="W38" i="5"/>
  <c r="X38" i="5"/>
  <c r="Y38" i="5"/>
  <c r="Z38" i="5"/>
  <c r="AA38" i="5"/>
  <c r="S39" i="5"/>
  <c r="T39" i="5"/>
  <c r="U39" i="5"/>
  <c r="V39" i="5"/>
  <c r="W39" i="5"/>
  <c r="X39" i="5"/>
  <c r="Y39" i="5"/>
  <c r="Z39" i="5"/>
  <c r="AA39" i="5"/>
  <c r="S40" i="5"/>
  <c r="T40" i="5"/>
  <c r="U40" i="5"/>
  <c r="V40" i="5"/>
  <c r="W40" i="5"/>
  <c r="X40" i="5"/>
  <c r="Y40" i="5"/>
  <c r="Z40" i="5"/>
  <c r="AA40" i="5"/>
  <c r="S41" i="5"/>
  <c r="T41" i="5"/>
  <c r="U41" i="5"/>
  <c r="V41" i="5"/>
  <c r="W41" i="5"/>
  <c r="X41" i="5"/>
  <c r="Y41" i="5"/>
  <c r="Z41" i="5"/>
  <c r="AA41" i="5"/>
  <c r="S42" i="5"/>
  <c r="T42" i="5"/>
  <c r="U42" i="5"/>
  <c r="V42" i="5"/>
  <c r="W42" i="5"/>
  <c r="X42" i="5"/>
  <c r="Y42" i="5"/>
  <c r="Z42" i="5"/>
  <c r="AA42" i="5"/>
  <c r="S43" i="5"/>
  <c r="T43" i="5"/>
  <c r="U43" i="5"/>
  <c r="V43" i="5"/>
  <c r="W43" i="5"/>
  <c r="X43" i="5"/>
  <c r="Y43" i="5"/>
  <c r="Z43" i="5"/>
  <c r="AA43" i="5"/>
  <c r="S44" i="5"/>
  <c r="T44" i="5"/>
  <c r="U44" i="5"/>
  <c r="V44" i="5"/>
  <c r="W44" i="5"/>
  <c r="X44" i="5"/>
  <c r="Y44" i="5"/>
  <c r="Z44" i="5"/>
  <c r="AA44" i="5"/>
  <c r="S45" i="5"/>
  <c r="T45" i="5"/>
  <c r="U45" i="5"/>
  <c r="V45" i="5"/>
  <c r="W45" i="5"/>
  <c r="X45" i="5"/>
  <c r="Y45" i="5"/>
  <c r="Z45" i="5"/>
  <c r="AA45" i="5"/>
  <c r="S46" i="5"/>
  <c r="T46" i="5"/>
  <c r="U46" i="5"/>
  <c r="V46" i="5"/>
  <c r="W46" i="5"/>
  <c r="X46" i="5"/>
  <c r="Y46" i="5"/>
  <c r="Z46" i="5"/>
  <c r="AA46" i="5"/>
  <c r="S47" i="5"/>
  <c r="T47" i="5"/>
  <c r="U47" i="5"/>
  <c r="V47" i="5"/>
  <c r="W47" i="5"/>
  <c r="X47" i="5"/>
  <c r="Y47" i="5"/>
  <c r="Z47" i="5"/>
  <c r="AA47" i="5"/>
  <c r="S48" i="5"/>
  <c r="T48" i="5"/>
  <c r="U48" i="5"/>
  <c r="V48" i="5"/>
  <c r="W48" i="5"/>
  <c r="X48" i="5"/>
  <c r="Y48" i="5"/>
  <c r="Z48" i="5"/>
  <c r="AA48" i="5"/>
  <c r="S49" i="5"/>
  <c r="T49" i="5"/>
  <c r="U49" i="5"/>
  <c r="V49" i="5"/>
  <c r="W49" i="5"/>
  <c r="X49" i="5"/>
  <c r="Y49" i="5"/>
  <c r="Z49" i="5"/>
  <c r="AA49" i="5"/>
  <c r="S50" i="5"/>
  <c r="T50" i="5"/>
  <c r="U50" i="5"/>
  <c r="V50" i="5"/>
  <c r="W50" i="5"/>
  <c r="X50" i="5"/>
  <c r="Y50" i="5"/>
  <c r="Z50" i="5"/>
  <c r="AA50" i="5"/>
  <c r="S51" i="5"/>
  <c r="T51" i="5"/>
  <c r="U51" i="5"/>
  <c r="V51" i="5"/>
  <c r="W51" i="5"/>
  <c r="X51" i="5"/>
  <c r="Y51" i="5"/>
  <c r="Z51" i="5"/>
  <c r="AA51" i="5"/>
  <c r="S52" i="5"/>
  <c r="T52" i="5"/>
  <c r="U52" i="5"/>
  <c r="V52" i="5"/>
  <c r="W52" i="5"/>
  <c r="X52" i="5"/>
  <c r="Y52" i="5"/>
  <c r="Z52" i="5"/>
  <c r="AA52" i="5"/>
  <c r="S53" i="5"/>
  <c r="T53" i="5"/>
  <c r="U53" i="5"/>
  <c r="V53" i="5"/>
  <c r="W53" i="5"/>
  <c r="X53" i="5"/>
  <c r="Y53" i="5"/>
  <c r="Z53" i="5"/>
  <c r="AA53" i="5"/>
  <c r="S54" i="5"/>
  <c r="T54" i="5"/>
  <c r="U54" i="5"/>
  <c r="V54" i="5"/>
  <c r="W54" i="5"/>
  <c r="X54" i="5"/>
  <c r="Y54" i="5"/>
  <c r="Z54" i="5"/>
  <c r="AA54" i="5"/>
  <c r="S55" i="5"/>
  <c r="T55" i="5"/>
  <c r="U55" i="5"/>
  <c r="V55" i="5"/>
  <c r="W55" i="5"/>
  <c r="X55" i="5"/>
  <c r="Y55" i="5"/>
  <c r="Z55" i="5"/>
  <c r="AA55" i="5"/>
  <c r="S56" i="5"/>
  <c r="T56" i="5"/>
  <c r="U56" i="5"/>
  <c r="V56" i="5"/>
  <c r="W56" i="5"/>
  <c r="X56" i="5"/>
  <c r="Y56" i="5"/>
  <c r="Z56" i="5"/>
  <c r="AA56" i="5"/>
  <c r="S57" i="5"/>
  <c r="T57" i="5"/>
  <c r="U57" i="5"/>
  <c r="V57" i="5"/>
  <c r="W57" i="5"/>
  <c r="X57" i="5"/>
  <c r="Y57" i="5"/>
  <c r="Z57" i="5"/>
  <c r="AA57" i="5"/>
  <c r="S58" i="5"/>
  <c r="T58" i="5"/>
  <c r="U58" i="5"/>
  <c r="V58" i="5"/>
  <c r="W58" i="5"/>
  <c r="X58" i="5"/>
  <c r="Y58" i="5"/>
  <c r="Z58" i="5"/>
  <c r="AA58" i="5"/>
  <c r="S59" i="5"/>
  <c r="T59" i="5"/>
  <c r="U59" i="5"/>
  <c r="V59" i="5"/>
  <c r="W59" i="5"/>
  <c r="X59" i="5"/>
  <c r="Y59" i="5"/>
  <c r="Z59" i="5"/>
  <c r="AA59" i="5"/>
  <c r="S60" i="5"/>
  <c r="T60" i="5"/>
  <c r="U60" i="5"/>
  <c r="V60" i="5"/>
  <c r="W60" i="5"/>
  <c r="X60" i="5"/>
  <c r="Y60" i="5"/>
  <c r="Z60" i="5"/>
  <c r="AA60" i="5"/>
  <c r="S61" i="5"/>
  <c r="T61" i="5"/>
  <c r="U61" i="5"/>
  <c r="V61" i="5"/>
  <c r="W61" i="5"/>
  <c r="X61" i="5"/>
  <c r="Y61" i="5"/>
  <c r="Z61" i="5"/>
  <c r="AA61" i="5"/>
  <c r="S62" i="5"/>
  <c r="T62" i="5"/>
  <c r="U62" i="5"/>
  <c r="V62" i="5"/>
  <c r="W62" i="5"/>
  <c r="X62" i="5"/>
  <c r="Y62" i="5"/>
  <c r="Z62" i="5"/>
  <c r="AA62" i="5"/>
  <c r="S63" i="5"/>
  <c r="T63" i="5"/>
  <c r="U63" i="5"/>
  <c r="V63" i="5"/>
  <c r="W63" i="5"/>
  <c r="X63" i="5"/>
  <c r="Y63" i="5"/>
  <c r="Z63" i="5"/>
  <c r="AA63" i="5"/>
  <c r="S64" i="5"/>
  <c r="T64" i="5"/>
  <c r="U64" i="5"/>
  <c r="V64" i="5"/>
  <c r="W64" i="5"/>
  <c r="X64" i="5"/>
  <c r="Y64" i="5"/>
  <c r="Z64" i="5"/>
  <c r="AA64" i="5"/>
  <c r="S65" i="5"/>
  <c r="T65" i="5"/>
  <c r="U65" i="5"/>
  <c r="V65" i="5"/>
  <c r="W65" i="5"/>
  <c r="X65" i="5"/>
  <c r="Y65" i="5"/>
  <c r="Z65" i="5"/>
  <c r="AA65" i="5"/>
  <c r="S66" i="5"/>
  <c r="T66" i="5"/>
  <c r="U66" i="5"/>
  <c r="V66" i="5"/>
  <c r="W66" i="5"/>
  <c r="X66" i="5"/>
  <c r="Y66" i="5"/>
  <c r="Z66" i="5"/>
  <c r="AA66" i="5"/>
  <c r="S67" i="5"/>
  <c r="T67" i="5"/>
  <c r="U67" i="5"/>
  <c r="V67" i="5"/>
  <c r="W67" i="5"/>
  <c r="X67" i="5"/>
  <c r="Y67" i="5"/>
  <c r="Z67" i="5"/>
  <c r="AA67" i="5"/>
  <c r="S68" i="5"/>
  <c r="T68" i="5"/>
  <c r="U68" i="5"/>
  <c r="V68" i="5"/>
  <c r="W68" i="5"/>
  <c r="X68" i="5"/>
  <c r="Y68" i="5"/>
  <c r="Z68" i="5"/>
  <c r="AA68" i="5"/>
  <c r="S69" i="5"/>
  <c r="T69" i="5"/>
  <c r="U69" i="5"/>
  <c r="V69" i="5"/>
  <c r="W69" i="5"/>
  <c r="X69" i="5"/>
  <c r="Y69" i="5"/>
  <c r="Z69" i="5"/>
  <c r="AA69" i="5"/>
  <c r="S70" i="5"/>
  <c r="T70" i="5"/>
  <c r="U70" i="5"/>
  <c r="V70" i="5"/>
  <c r="W70" i="5"/>
  <c r="X70" i="5"/>
  <c r="Y70" i="5"/>
  <c r="Z70" i="5"/>
  <c r="AA70" i="5"/>
  <c r="S71" i="5"/>
  <c r="T71" i="5"/>
  <c r="U71" i="5"/>
  <c r="V71" i="5"/>
  <c r="W71" i="5"/>
  <c r="X71" i="5"/>
  <c r="Y71" i="5"/>
  <c r="Z71" i="5"/>
  <c r="AA71" i="5"/>
  <c r="S72" i="5"/>
  <c r="T72" i="5"/>
  <c r="U72" i="5"/>
  <c r="V72" i="5"/>
  <c r="W72" i="5"/>
  <c r="X72" i="5"/>
  <c r="Y72" i="5"/>
  <c r="Z72" i="5"/>
  <c r="AA72" i="5"/>
  <c r="S73" i="5"/>
  <c r="T73" i="5"/>
  <c r="U73" i="5"/>
  <c r="V73" i="5"/>
  <c r="W73" i="5"/>
  <c r="X73" i="5"/>
  <c r="Y73" i="5"/>
  <c r="Z73" i="5"/>
  <c r="AA73" i="5"/>
  <c r="S74" i="5"/>
  <c r="T74" i="5"/>
  <c r="U74" i="5"/>
  <c r="V74" i="5"/>
  <c r="W74" i="5"/>
  <c r="X74" i="5"/>
  <c r="Y74" i="5"/>
  <c r="Z74" i="5"/>
  <c r="AA74" i="5"/>
  <c r="S75" i="5"/>
  <c r="T75" i="5"/>
  <c r="U75" i="5"/>
  <c r="V75" i="5"/>
  <c r="W75" i="5"/>
  <c r="X75" i="5"/>
  <c r="Y75" i="5"/>
  <c r="Z75" i="5"/>
  <c r="AA75" i="5"/>
  <c r="S76" i="5"/>
  <c r="T76" i="5"/>
  <c r="U76" i="5"/>
  <c r="V76" i="5"/>
  <c r="W76" i="5"/>
  <c r="X76" i="5"/>
  <c r="Y76" i="5"/>
  <c r="Z76" i="5"/>
  <c r="AA76" i="5"/>
  <c r="S77" i="5"/>
  <c r="T77" i="5"/>
  <c r="U77" i="5"/>
  <c r="V77" i="5"/>
  <c r="W77" i="5"/>
  <c r="X77" i="5"/>
  <c r="Y77" i="5"/>
  <c r="Z77" i="5"/>
  <c r="AA77" i="5"/>
  <c r="S78" i="5"/>
  <c r="T78" i="5"/>
  <c r="U78" i="5"/>
  <c r="V78" i="5"/>
  <c r="W78" i="5"/>
  <c r="X78" i="5"/>
  <c r="Y78" i="5"/>
  <c r="Z78" i="5"/>
  <c r="AA78" i="5"/>
  <c r="S79" i="5"/>
  <c r="T79" i="5"/>
  <c r="U79" i="5"/>
  <c r="V79" i="5"/>
  <c r="W79" i="5"/>
  <c r="X79" i="5"/>
  <c r="Y79" i="5"/>
  <c r="Z79" i="5"/>
  <c r="AA79" i="5"/>
  <c r="S80" i="5"/>
  <c r="T80" i="5"/>
  <c r="U80" i="5"/>
  <c r="V80" i="5"/>
  <c r="W80" i="5"/>
  <c r="X80" i="5"/>
  <c r="Y80" i="5"/>
  <c r="Z80" i="5"/>
  <c r="AA80" i="5"/>
  <c r="S81" i="5"/>
  <c r="T81" i="5"/>
  <c r="U81" i="5"/>
  <c r="V81" i="5"/>
  <c r="W81" i="5"/>
  <c r="X81" i="5"/>
  <c r="Y81" i="5"/>
  <c r="Z81" i="5"/>
  <c r="AA81" i="5"/>
  <c r="S82" i="5"/>
  <c r="T82" i="5"/>
  <c r="U82" i="5"/>
  <c r="V82" i="5"/>
  <c r="W82" i="5"/>
  <c r="X82" i="5"/>
  <c r="Y82" i="5"/>
  <c r="Z82" i="5"/>
  <c r="AA82" i="5"/>
  <c r="S83" i="5"/>
  <c r="T83" i="5"/>
  <c r="U83" i="5"/>
  <c r="V83" i="5"/>
  <c r="W83" i="5"/>
  <c r="X83" i="5"/>
  <c r="Y83" i="5"/>
  <c r="Z83" i="5"/>
  <c r="AA83" i="5"/>
  <c r="S84" i="5"/>
  <c r="T84" i="5"/>
  <c r="U84" i="5"/>
  <c r="V84" i="5"/>
  <c r="W84" i="5"/>
  <c r="X84" i="5"/>
  <c r="Y84" i="5"/>
  <c r="Z84" i="5"/>
  <c r="AA84" i="5"/>
  <c r="S85" i="5"/>
  <c r="T85" i="5"/>
  <c r="U85" i="5"/>
  <c r="V85" i="5"/>
  <c r="W85" i="5"/>
  <c r="X85" i="5"/>
  <c r="Y85" i="5"/>
  <c r="Z85" i="5"/>
  <c r="AA85" i="5"/>
  <c r="S86" i="5"/>
  <c r="T86" i="5"/>
  <c r="U86" i="5"/>
  <c r="V86" i="5"/>
  <c r="W86" i="5"/>
  <c r="X86" i="5"/>
  <c r="Y86" i="5"/>
  <c r="Z86" i="5"/>
  <c r="AA86" i="5"/>
  <c r="S87" i="5"/>
  <c r="T87" i="5"/>
  <c r="U87" i="5"/>
  <c r="V87" i="5"/>
  <c r="W87" i="5"/>
  <c r="X87" i="5"/>
  <c r="Y87" i="5"/>
  <c r="Z87" i="5"/>
  <c r="AA87" i="5"/>
  <c r="S88" i="5"/>
  <c r="T88" i="5"/>
  <c r="U88" i="5"/>
  <c r="V88" i="5"/>
  <c r="W88" i="5"/>
  <c r="X88" i="5"/>
  <c r="Y88" i="5"/>
  <c r="Z88" i="5"/>
  <c r="AA88" i="5"/>
  <c r="S89" i="5"/>
  <c r="T89" i="5"/>
  <c r="U89" i="5"/>
  <c r="V89" i="5"/>
  <c r="W89" i="5"/>
  <c r="X89" i="5"/>
  <c r="Y89" i="5"/>
  <c r="Z89" i="5"/>
  <c r="AA89" i="5"/>
  <c r="S90" i="5"/>
  <c r="T90" i="5"/>
  <c r="U90" i="5"/>
  <c r="V90" i="5"/>
  <c r="W90" i="5"/>
  <c r="X90" i="5"/>
  <c r="Y90" i="5"/>
  <c r="Z90" i="5"/>
  <c r="AA90" i="5"/>
  <c r="S91" i="5"/>
  <c r="T91" i="5"/>
  <c r="U91" i="5"/>
  <c r="V91" i="5"/>
  <c r="W91" i="5"/>
  <c r="X91" i="5"/>
  <c r="Y91" i="5"/>
  <c r="Z91" i="5"/>
  <c r="AA91" i="5"/>
  <c r="S92" i="5"/>
  <c r="T92" i="5"/>
  <c r="U92" i="5"/>
  <c r="V92" i="5"/>
  <c r="W92" i="5"/>
  <c r="X92" i="5"/>
  <c r="Y92" i="5"/>
  <c r="Z92" i="5"/>
  <c r="AA92" i="5"/>
  <c r="S93" i="5"/>
  <c r="T93" i="5"/>
  <c r="U93" i="5"/>
  <c r="V93" i="5"/>
  <c r="W93" i="5"/>
  <c r="X93" i="5"/>
  <c r="Y93" i="5"/>
  <c r="Z93" i="5"/>
  <c r="AA93" i="5"/>
  <c r="S94" i="5"/>
  <c r="T94" i="5"/>
  <c r="U94" i="5"/>
  <c r="V94" i="5"/>
  <c r="W94" i="5"/>
  <c r="X94" i="5"/>
  <c r="Y94" i="5"/>
  <c r="Z94" i="5"/>
  <c r="AA94" i="5"/>
  <c r="S95" i="5"/>
  <c r="T95" i="5"/>
  <c r="U95" i="5"/>
  <c r="V95" i="5"/>
  <c r="W95" i="5"/>
  <c r="X95" i="5"/>
  <c r="Y95" i="5"/>
  <c r="Z95" i="5"/>
  <c r="AA95" i="5"/>
  <c r="S96" i="5"/>
  <c r="T96" i="5"/>
  <c r="U96" i="5"/>
  <c r="V96" i="5"/>
  <c r="W96" i="5"/>
  <c r="X96" i="5"/>
  <c r="Y96" i="5"/>
  <c r="Z96" i="5"/>
  <c r="AA96" i="5"/>
  <c r="S97" i="5"/>
  <c r="T97" i="5"/>
  <c r="U97" i="5"/>
  <c r="V97" i="5"/>
  <c r="W97" i="5"/>
  <c r="X97" i="5"/>
  <c r="Y97" i="5"/>
  <c r="Z97" i="5"/>
  <c r="AA97" i="5"/>
  <c r="S98" i="5"/>
  <c r="T98" i="5"/>
  <c r="U98" i="5"/>
  <c r="V98" i="5"/>
  <c r="W98" i="5"/>
  <c r="X98" i="5"/>
  <c r="Y98" i="5"/>
  <c r="Z98" i="5"/>
  <c r="AA98" i="5"/>
  <c r="S99" i="5"/>
  <c r="T99" i="5"/>
  <c r="U99" i="5"/>
  <c r="V99" i="5"/>
  <c r="W99" i="5"/>
  <c r="X99" i="5"/>
  <c r="Y99" i="5"/>
  <c r="Z99" i="5"/>
  <c r="AA99" i="5"/>
  <c r="S100" i="5"/>
  <c r="T100" i="5"/>
  <c r="U100" i="5"/>
  <c r="V100" i="5"/>
  <c r="W100" i="5"/>
  <c r="X100" i="5"/>
  <c r="Y100" i="5"/>
  <c r="Z100" i="5"/>
  <c r="AA100" i="5"/>
  <c r="S101" i="5"/>
  <c r="T101" i="5"/>
  <c r="U101" i="5"/>
  <c r="V101" i="5"/>
  <c r="W101" i="5"/>
  <c r="X101" i="5"/>
  <c r="Y101" i="5"/>
  <c r="Z101" i="5"/>
  <c r="AA101" i="5"/>
  <c r="S102" i="5"/>
  <c r="T102" i="5"/>
  <c r="U102" i="5"/>
  <c r="V102" i="5"/>
  <c r="W102" i="5"/>
  <c r="X102" i="5"/>
  <c r="Y102" i="5"/>
  <c r="Z102" i="5"/>
  <c r="AA102" i="5"/>
  <c r="S103" i="5"/>
  <c r="T103" i="5"/>
  <c r="U103" i="5"/>
  <c r="V103" i="5"/>
  <c r="W103" i="5"/>
  <c r="X103" i="5"/>
  <c r="Y103" i="5"/>
  <c r="Z103" i="5"/>
  <c r="AA103" i="5"/>
  <c r="S104" i="5"/>
  <c r="T104" i="5"/>
  <c r="U104" i="5"/>
  <c r="V104" i="5"/>
  <c r="W104" i="5"/>
  <c r="X104" i="5"/>
  <c r="Y104" i="5"/>
  <c r="Z104" i="5"/>
  <c r="AA104" i="5"/>
  <c r="S105" i="5"/>
  <c r="T105" i="5"/>
  <c r="U105" i="5"/>
  <c r="V105" i="5"/>
  <c r="W105" i="5"/>
  <c r="X105" i="5"/>
  <c r="Y105" i="5"/>
  <c r="Z105" i="5"/>
  <c r="AA105" i="5"/>
  <c r="S106" i="5"/>
  <c r="T106" i="5"/>
  <c r="U106" i="5"/>
  <c r="V106" i="5"/>
  <c r="W106" i="5"/>
  <c r="X106" i="5"/>
  <c r="Y106" i="5"/>
  <c r="Z106" i="5"/>
  <c r="AA106" i="5"/>
  <c r="S107" i="5"/>
  <c r="T107" i="5"/>
  <c r="U107" i="5"/>
  <c r="V107" i="5"/>
  <c r="W107" i="5"/>
  <c r="X107" i="5"/>
  <c r="Y107" i="5"/>
  <c r="Z107" i="5"/>
  <c r="AA107" i="5"/>
  <c r="S108" i="5"/>
  <c r="T108" i="5"/>
  <c r="U108" i="5"/>
  <c r="V108" i="5"/>
  <c r="W108" i="5"/>
  <c r="X108" i="5"/>
  <c r="Y108" i="5"/>
  <c r="Z108" i="5"/>
  <c r="AA108" i="5"/>
  <c r="S109" i="5"/>
  <c r="T109" i="5"/>
  <c r="U109" i="5"/>
  <c r="V109" i="5"/>
  <c r="W109" i="5"/>
  <c r="X109" i="5"/>
  <c r="Y109" i="5"/>
  <c r="Z109" i="5"/>
  <c r="AA109" i="5"/>
  <c r="S110" i="5"/>
  <c r="T110" i="5"/>
  <c r="U110" i="5"/>
  <c r="V110" i="5"/>
  <c r="W110" i="5"/>
  <c r="X110" i="5"/>
  <c r="Y110" i="5"/>
  <c r="Z110" i="5"/>
  <c r="AA110" i="5"/>
  <c r="S111" i="5"/>
  <c r="T111" i="5"/>
  <c r="U111" i="5"/>
  <c r="W111" i="5"/>
  <c r="X111" i="5"/>
  <c r="Y111" i="5"/>
  <c r="Z111" i="5"/>
  <c r="AA111" i="5"/>
  <c r="S112" i="5"/>
  <c r="T112" i="5"/>
  <c r="U112" i="5"/>
  <c r="V112" i="5"/>
  <c r="W112" i="5"/>
  <c r="X112" i="5"/>
  <c r="Y112" i="5"/>
  <c r="Z112" i="5"/>
  <c r="AA112" i="5"/>
  <c r="S113" i="5"/>
  <c r="T113" i="5"/>
  <c r="U113" i="5"/>
  <c r="V113" i="5"/>
  <c r="W113" i="5"/>
  <c r="X113" i="5"/>
  <c r="Y113" i="5"/>
  <c r="Z113" i="5"/>
  <c r="AA113" i="5"/>
  <c r="S114" i="5"/>
  <c r="T114" i="5"/>
  <c r="U114" i="5"/>
  <c r="V114" i="5"/>
  <c r="W114" i="5"/>
  <c r="X114" i="5"/>
  <c r="Y114" i="5"/>
  <c r="Z114" i="5"/>
  <c r="AA114" i="5"/>
  <c r="S115" i="5"/>
  <c r="T115" i="5"/>
  <c r="U115" i="5"/>
  <c r="V115" i="5"/>
  <c r="W115" i="5"/>
  <c r="X115" i="5"/>
  <c r="Y115" i="5"/>
  <c r="Z115" i="5"/>
  <c r="AA115" i="5"/>
  <c r="S116" i="5"/>
  <c r="T116" i="5"/>
  <c r="U116" i="5"/>
  <c r="V116" i="5"/>
  <c r="W116" i="5"/>
  <c r="X116" i="5"/>
  <c r="Y116" i="5"/>
  <c r="Z116" i="5"/>
  <c r="AA116" i="5"/>
  <c r="S117" i="5"/>
  <c r="T117" i="5"/>
  <c r="U117" i="5"/>
  <c r="V117" i="5"/>
  <c r="W117" i="5"/>
  <c r="X117" i="5"/>
  <c r="Y117" i="5"/>
  <c r="Z117" i="5"/>
  <c r="AA117" i="5"/>
  <c r="S118" i="5"/>
  <c r="T118" i="5"/>
  <c r="U118" i="5"/>
  <c r="V118" i="5"/>
  <c r="W118" i="5"/>
  <c r="X118" i="5"/>
  <c r="Y118" i="5"/>
  <c r="Z118" i="5"/>
  <c r="AA118" i="5"/>
  <c r="S119" i="5"/>
  <c r="T119" i="5"/>
  <c r="U119" i="5"/>
  <c r="V119" i="5"/>
  <c r="W119" i="5"/>
  <c r="X119" i="5"/>
  <c r="Y119" i="5"/>
  <c r="Z119" i="5"/>
  <c r="AA119" i="5"/>
  <c r="S120" i="5"/>
  <c r="T120" i="5"/>
  <c r="U120" i="5"/>
  <c r="V120" i="5"/>
  <c r="W120" i="5"/>
  <c r="X120" i="5"/>
  <c r="Y120" i="5"/>
  <c r="Z120" i="5"/>
  <c r="AA120" i="5"/>
  <c r="S121" i="5"/>
  <c r="T121" i="5"/>
  <c r="U121" i="5"/>
  <c r="V121" i="5"/>
  <c r="W121" i="5"/>
  <c r="X121" i="5"/>
  <c r="Y121" i="5"/>
  <c r="Z121" i="5"/>
  <c r="AA121" i="5"/>
  <c r="S122" i="5"/>
  <c r="T122" i="5"/>
  <c r="U122" i="5"/>
  <c r="V122" i="5"/>
  <c r="W122" i="5"/>
  <c r="X122" i="5"/>
  <c r="Y122" i="5"/>
  <c r="Z122" i="5"/>
  <c r="AA122" i="5"/>
  <c r="S123" i="5"/>
  <c r="T123" i="5"/>
  <c r="U123" i="5"/>
  <c r="V123" i="5"/>
  <c r="W123" i="5"/>
  <c r="X123" i="5"/>
  <c r="Y123" i="5"/>
  <c r="Z123" i="5"/>
  <c r="AA123" i="5"/>
  <c r="S124" i="5"/>
  <c r="T124" i="5"/>
  <c r="U124" i="5"/>
  <c r="V124" i="5"/>
  <c r="W124" i="5"/>
  <c r="X124" i="5"/>
  <c r="Y124" i="5"/>
  <c r="Z124" i="5"/>
  <c r="AA124" i="5"/>
  <c r="S125" i="5"/>
  <c r="T125" i="5"/>
  <c r="U125" i="5"/>
  <c r="V125" i="5"/>
  <c r="W125" i="5"/>
  <c r="X125" i="5"/>
  <c r="Y125" i="5"/>
  <c r="Z125" i="5"/>
  <c r="AA125" i="5"/>
  <c r="S126" i="5"/>
  <c r="T126" i="5"/>
  <c r="U126" i="5"/>
  <c r="V126" i="5"/>
  <c r="W126" i="5"/>
  <c r="X126" i="5"/>
  <c r="Y126" i="5"/>
  <c r="Z126" i="5"/>
  <c r="AA126" i="5"/>
  <c r="S127" i="5"/>
  <c r="T127" i="5"/>
  <c r="U127" i="5"/>
  <c r="V127" i="5"/>
  <c r="W127" i="5"/>
  <c r="X127" i="5"/>
  <c r="Y127" i="5"/>
  <c r="Z127" i="5"/>
  <c r="AA127" i="5"/>
  <c r="S128" i="5"/>
  <c r="T128" i="5"/>
  <c r="U128" i="5"/>
  <c r="V128" i="5"/>
  <c r="W128" i="5"/>
  <c r="X128" i="5"/>
  <c r="Y128" i="5"/>
  <c r="Z128" i="5"/>
  <c r="AA128" i="5"/>
  <c r="S129" i="5"/>
  <c r="T129" i="5"/>
  <c r="U129" i="5"/>
  <c r="V129" i="5"/>
  <c r="W129" i="5"/>
  <c r="X129" i="5"/>
  <c r="Y129" i="5"/>
  <c r="Z129" i="5"/>
  <c r="AA129" i="5"/>
  <c r="S130" i="5"/>
  <c r="T130" i="5"/>
  <c r="U130" i="5"/>
  <c r="V130" i="5"/>
  <c r="W130" i="5"/>
  <c r="X130" i="5"/>
  <c r="Y130" i="5"/>
  <c r="Z130" i="5"/>
  <c r="AA130" i="5"/>
  <c r="S131" i="5"/>
  <c r="T131" i="5"/>
  <c r="U131" i="5"/>
  <c r="V131" i="5"/>
  <c r="W131" i="5"/>
  <c r="X131" i="5"/>
  <c r="Y131" i="5"/>
  <c r="Z131" i="5"/>
  <c r="AA131" i="5"/>
  <c r="S132" i="5"/>
  <c r="T132" i="5"/>
  <c r="U132" i="5"/>
  <c r="V132" i="5"/>
  <c r="W132" i="5"/>
  <c r="X132" i="5"/>
  <c r="Y132" i="5"/>
  <c r="Z132" i="5"/>
  <c r="AA132" i="5"/>
  <c r="S133" i="5"/>
  <c r="T133" i="5"/>
  <c r="U133" i="5"/>
  <c r="V133" i="5"/>
  <c r="W133" i="5"/>
  <c r="X133" i="5"/>
  <c r="Y133" i="5"/>
  <c r="Z133" i="5"/>
  <c r="AA133" i="5"/>
  <c r="S134" i="5"/>
  <c r="T134" i="5"/>
  <c r="U134" i="5"/>
  <c r="V134" i="5"/>
  <c r="W134" i="5"/>
  <c r="X134" i="5"/>
  <c r="Y134" i="5"/>
  <c r="Z134" i="5"/>
  <c r="AA134" i="5"/>
  <c r="S135" i="5"/>
  <c r="T135" i="5"/>
  <c r="U135" i="5"/>
  <c r="V135" i="5"/>
  <c r="W135" i="5"/>
  <c r="X135" i="5"/>
  <c r="Y135" i="5"/>
  <c r="Z135" i="5"/>
  <c r="AA135" i="5"/>
  <c r="S136" i="5"/>
  <c r="T136" i="5"/>
  <c r="U136" i="5"/>
  <c r="V136" i="5"/>
  <c r="W136" i="5"/>
  <c r="X136" i="5"/>
  <c r="Y136" i="5"/>
  <c r="Z136" i="5"/>
  <c r="AA136" i="5"/>
  <c r="S137" i="5"/>
  <c r="T137" i="5"/>
  <c r="U137" i="5"/>
  <c r="V137" i="5"/>
  <c r="W137" i="5"/>
  <c r="X137" i="5"/>
  <c r="Y137" i="5"/>
  <c r="Z137" i="5"/>
  <c r="AA137" i="5"/>
  <c r="S138" i="5"/>
  <c r="T138" i="5"/>
  <c r="U138" i="5"/>
  <c r="V138" i="5"/>
  <c r="W138" i="5"/>
  <c r="X138" i="5"/>
  <c r="Y138" i="5"/>
  <c r="Z138" i="5"/>
  <c r="AA138" i="5"/>
  <c r="S139" i="5"/>
  <c r="T139" i="5"/>
  <c r="U139" i="5"/>
  <c r="V139" i="5"/>
  <c r="W139" i="5"/>
  <c r="X139" i="5"/>
  <c r="Y139" i="5"/>
  <c r="Z139" i="5"/>
  <c r="AA139" i="5"/>
  <c r="S140" i="5"/>
  <c r="T140" i="5"/>
  <c r="U140" i="5"/>
  <c r="V140" i="5"/>
  <c r="W140" i="5"/>
  <c r="X140" i="5"/>
  <c r="Y140" i="5"/>
  <c r="Z140" i="5"/>
  <c r="AA140" i="5"/>
  <c r="S141" i="5"/>
  <c r="T141" i="5"/>
  <c r="U141" i="5"/>
  <c r="V141" i="5"/>
  <c r="W141" i="5"/>
  <c r="X141" i="5"/>
  <c r="Y141" i="5"/>
  <c r="Z141" i="5"/>
  <c r="AA141" i="5"/>
  <c r="S142" i="5"/>
  <c r="T142" i="5"/>
  <c r="U142" i="5"/>
  <c r="V142" i="5"/>
  <c r="W142" i="5"/>
  <c r="X142" i="5"/>
  <c r="Y142" i="5"/>
  <c r="Z142" i="5"/>
  <c r="AA142" i="5"/>
  <c r="S143" i="5"/>
  <c r="T143" i="5"/>
  <c r="U143" i="5"/>
  <c r="V143" i="5"/>
  <c r="W143" i="5"/>
  <c r="X143" i="5"/>
  <c r="Y143" i="5"/>
  <c r="Z143" i="5"/>
  <c r="AA143" i="5"/>
  <c r="S144" i="5"/>
  <c r="T144" i="5"/>
  <c r="U144" i="5"/>
  <c r="V144" i="5"/>
  <c r="W144" i="5"/>
  <c r="X144" i="5"/>
  <c r="Y144" i="5"/>
  <c r="Z144" i="5"/>
  <c r="AA144" i="5"/>
  <c r="S145" i="5"/>
  <c r="T145" i="5"/>
  <c r="U145" i="5"/>
  <c r="V145" i="5"/>
  <c r="W145" i="5"/>
  <c r="X145" i="5"/>
  <c r="Y145" i="5"/>
  <c r="Z145" i="5"/>
  <c r="AA145" i="5"/>
  <c r="S146" i="5"/>
  <c r="T146" i="5"/>
  <c r="U146" i="5"/>
  <c r="V146" i="5"/>
  <c r="W146" i="5"/>
  <c r="X146" i="5"/>
  <c r="Y146" i="5"/>
  <c r="Z146" i="5"/>
  <c r="AA146" i="5"/>
  <c r="S147" i="5"/>
  <c r="T147" i="5"/>
  <c r="U147" i="5"/>
  <c r="V147" i="5"/>
  <c r="W147" i="5"/>
  <c r="X147" i="5"/>
  <c r="Y147" i="5"/>
  <c r="Z147" i="5"/>
  <c r="AA147" i="5"/>
  <c r="S148" i="5"/>
  <c r="T148" i="5"/>
  <c r="U148" i="5"/>
  <c r="V148" i="5"/>
  <c r="W148" i="5"/>
  <c r="X148" i="5"/>
  <c r="Y148" i="5"/>
  <c r="Z148" i="5"/>
  <c r="AA148" i="5"/>
  <c r="S149" i="5"/>
  <c r="T149" i="5"/>
  <c r="U149" i="5"/>
  <c r="V149" i="5"/>
  <c r="W149" i="5"/>
  <c r="X149" i="5"/>
  <c r="Y149" i="5"/>
  <c r="Z149" i="5"/>
  <c r="AA149" i="5"/>
  <c r="S150" i="5"/>
  <c r="T150" i="5"/>
  <c r="U150" i="5"/>
  <c r="V150" i="5"/>
  <c r="W150" i="5"/>
  <c r="X150" i="5"/>
  <c r="Y150" i="5"/>
  <c r="Z150" i="5"/>
  <c r="AA150" i="5"/>
  <c r="S151" i="5"/>
  <c r="T151" i="5"/>
  <c r="U151" i="5"/>
  <c r="V151" i="5"/>
  <c r="W151" i="5"/>
  <c r="X151" i="5"/>
  <c r="Y151" i="5"/>
  <c r="Z151" i="5"/>
  <c r="AA151" i="5"/>
  <c r="S152" i="5"/>
  <c r="T152" i="5"/>
  <c r="U152" i="5"/>
  <c r="V152" i="5"/>
  <c r="W152" i="5"/>
  <c r="X152" i="5"/>
  <c r="Y152" i="5"/>
  <c r="Z152" i="5"/>
  <c r="AA152" i="5"/>
  <c r="S153" i="5"/>
  <c r="T153" i="5"/>
  <c r="U153" i="5"/>
  <c r="V153" i="5"/>
  <c r="W153" i="5"/>
  <c r="X153" i="5"/>
  <c r="Y153" i="5"/>
  <c r="Z153" i="5"/>
  <c r="AA153" i="5"/>
  <c r="S154" i="5"/>
  <c r="T154" i="5"/>
  <c r="U154" i="5"/>
  <c r="V154" i="5"/>
  <c r="W154" i="5"/>
  <c r="X154" i="5"/>
  <c r="Y154" i="5"/>
  <c r="Z154" i="5"/>
  <c r="AA154" i="5"/>
  <c r="S155" i="5"/>
  <c r="T155" i="5"/>
  <c r="U155" i="5"/>
  <c r="V155" i="5"/>
  <c r="W155" i="5"/>
  <c r="X155" i="5"/>
  <c r="Y155" i="5"/>
  <c r="Z155" i="5"/>
  <c r="AA155" i="5"/>
  <c r="S156" i="5"/>
  <c r="T156" i="5"/>
  <c r="U156" i="5"/>
  <c r="V156" i="5"/>
  <c r="W156" i="5"/>
  <c r="X156" i="5"/>
  <c r="Y156" i="5"/>
  <c r="Z156" i="5"/>
  <c r="AA156" i="5"/>
  <c r="S157" i="5"/>
  <c r="T157" i="5"/>
  <c r="U157" i="5"/>
  <c r="V157" i="5"/>
  <c r="W157" i="5"/>
  <c r="X157" i="5"/>
  <c r="Y157" i="5"/>
  <c r="Z157" i="5"/>
  <c r="AA157" i="5"/>
  <c r="S158" i="5"/>
  <c r="T158" i="5"/>
  <c r="U158" i="5"/>
  <c r="V158" i="5"/>
  <c r="W158" i="5"/>
  <c r="X158" i="5"/>
  <c r="Y158" i="5"/>
  <c r="Z158" i="5"/>
  <c r="AA158" i="5"/>
  <c r="S159" i="5"/>
  <c r="T159" i="5"/>
  <c r="U159" i="5"/>
  <c r="V159" i="5"/>
  <c r="W159" i="5"/>
  <c r="X159" i="5"/>
  <c r="Y159" i="5"/>
  <c r="Z159" i="5"/>
  <c r="AA159" i="5"/>
  <c r="S160" i="5"/>
  <c r="T160" i="5"/>
  <c r="U160" i="5"/>
  <c r="V160" i="5"/>
  <c r="W160" i="5"/>
  <c r="X160" i="5"/>
  <c r="Y160" i="5"/>
  <c r="Z160" i="5"/>
  <c r="AA160" i="5"/>
  <c r="S161" i="5"/>
  <c r="T161" i="5"/>
  <c r="U161" i="5"/>
  <c r="V161" i="5"/>
  <c r="W161" i="5"/>
  <c r="X161" i="5"/>
  <c r="Y161" i="5"/>
  <c r="Z161" i="5"/>
  <c r="AA161" i="5"/>
  <c r="S162" i="5"/>
  <c r="T162" i="5"/>
  <c r="U162" i="5"/>
  <c r="V162" i="5"/>
  <c r="W162" i="5"/>
  <c r="X162" i="5"/>
  <c r="Y162" i="5"/>
  <c r="Z162" i="5"/>
  <c r="AA162" i="5"/>
  <c r="S163" i="5"/>
  <c r="T163" i="5"/>
  <c r="U163" i="5"/>
  <c r="V163" i="5"/>
  <c r="W163" i="5"/>
  <c r="X163" i="5"/>
  <c r="Y163" i="5"/>
  <c r="Z163" i="5"/>
  <c r="AA163" i="5"/>
  <c r="S164" i="5"/>
  <c r="T164" i="5"/>
  <c r="U164" i="5"/>
  <c r="V164" i="5"/>
  <c r="W164" i="5"/>
  <c r="X164" i="5"/>
  <c r="Y164" i="5"/>
  <c r="Z164" i="5"/>
  <c r="AA164" i="5"/>
  <c r="S165" i="5"/>
  <c r="T165" i="5"/>
  <c r="U165" i="5"/>
  <c r="V165" i="5"/>
  <c r="W165" i="5"/>
  <c r="X165" i="5"/>
  <c r="Y165" i="5"/>
  <c r="Z165" i="5"/>
  <c r="AA165" i="5"/>
  <c r="S166" i="5"/>
  <c r="T166" i="5"/>
  <c r="U166" i="5"/>
  <c r="V166" i="5"/>
  <c r="W166" i="5"/>
  <c r="X166" i="5"/>
  <c r="Y166" i="5"/>
  <c r="Z166" i="5"/>
  <c r="AA166" i="5"/>
  <c r="S167" i="5"/>
  <c r="T167" i="5"/>
  <c r="U167" i="5"/>
  <c r="V167" i="5"/>
  <c r="W167" i="5"/>
  <c r="X167" i="5"/>
  <c r="Y167" i="5"/>
  <c r="Z167" i="5"/>
  <c r="AA167" i="5"/>
  <c r="S168" i="5"/>
  <c r="T168" i="5"/>
  <c r="U168" i="5"/>
  <c r="V168" i="5"/>
  <c r="W168" i="5"/>
  <c r="X168" i="5"/>
  <c r="Y168" i="5"/>
  <c r="Z168" i="5"/>
  <c r="AA168" i="5"/>
  <c r="S169" i="5"/>
  <c r="T169" i="5"/>
  <c r="U169" i="5"/>
  <c r="V169" i="5"/>
  <c r="W169" i="5"/>
  <c r="X169" i="5"/>
  <c r="Y169" i="5"/>
  <c r="Z169" i="5"/>
  <c r="AA169" i="5"/>
  <c r="S170" i="5"/>
  <c r="T170" i="5"/>
  <c r="U170" i="5"/>
  <c r="V170" i="5"/>
  <c r="W170" i="5"/>
  <c r="X170" i="5"/>
  <c r="Y170" i="5"/>
  <c r="Z170" i="5"/>
  <c r="AA170" i="5"/>
  <c r="S171" i="5"/>
  <c r="T171" i="5"/>
  <c r="U171" i="5"/>
  <c r="V171" i="5"/>
  <c r="W171" i="5"/>
  <c r="X171" i="5"/>
  <c r="Y171" i="5"/>
  <c r="Z171" i="5"/>
  <c r="AA171" i="5"/>
  <c r="S172" i="5"/>
  <c r="T172" i="5"/>
  <c r="U172" i="5"/>
  <c r="V172" i="5"/>
  <c r="W172" i="5"/>
  <c r="X172" i="5"/>
  <c r="Y172" i="5"/>
  <c r="Z172" i="5"/>
  <c r="AA172" i="5"/>
  <c r="S173" i="5"/>
  <c r="T173" i="5"/>
  <c r="U173" i="5"/>
  <c r="V173" i="5"/>
  <c r="W173" i="5"/>
  <c r="X173" i="5"/>
  <c r="Y173" i="5"/>
  <c r="Z173" i="5"/>
  <c r="AA173" i="5"/>
  <c r="S174" i="5"/>
  <c r="T174" i="5"/>
  <c r="U174" i="5"/>
  <c r="V174" i="5"/>
  <c r="W174" i="5"/>
  <c r="X174" i="5"/>
  <c r="Y174" i="5"/>
  <c r="Z174" i="5"/>
  <c r="AA174" i="5"/>
  <c r="S175" i="5"/>
  <c r="T175" i="5"/>
  <c r="U175" i="5"/>
  <c r="V175" i="5"/>
  <c r="W175" i="5"/>
  <c r="X175" i="5"/>
  <c r="Y175" i="5"/>
  <c r="Z175" i="5"/>
  <c r="AA175" i="5"/>
  <c r="S176" i="5"/>
  <c r="T176" i="5"/>
  <c r="U176" i="5"/>
  <c r="V176" i="5"/>
  <c r="W176" i="5"/>
  <c r="X176" i="5"/>
  <c r="Y176" i="5"/>
  <c r="Z176" i="5"/>
  <c r="AA176" i="5"/>
  <c r="S177" i="5"/>
  <c r="T177" i="5"/>
  <c r="U177" i="5"/>
  <c r="V177" i="5"/>
  <c r="W177" i="5"/>
  <c r="X177" i="5"/>
  <c r="Y177" i="5"/>
  <c r="Z177" i="5"/>
  <c r="AA177" i="5"/>
  <c r="S178" i="5"/>
  <c r="T178" i="5"/>
  <c r="U178" i="5"/>
  <c r="V178" i="5"/>
  <c r="W178" i="5"/>
  <c r="X178" i="5"/>
  <c r="Y178" i="5"/>
  <c r="Z178" i="5"/>
  <c r="AA178" i="5"/>
  <c r="S179" i="5"/>
  <c r="T179" i="5"/>
  <c r="U179" i="5"/>
  <c r="V179" i="5"/>
  <c r="W179" i="5"/>
  <c r="X179" i="5"/>
  <c r="Y179" i="5"/>
  <c r="Z179" i="5"/>
  <c r="AA179" i="5"/>
  <c r="S180" i="5"/>
  <c r="T180" i="5"/>
  <c r="U180" i="5"/>
  <c r="V180" i="5"/>
  <c r="W180" i="5"/>
  <c r="X180" i="5"/>
  <c r="Y180" i="5"/>
  <c r="Z180" i="5"/>
  <c r="AA180" i="5"/>
  <c r="S181" i="5"/>
  <c r="T181" i="5"/>
  <c r="U181" i="5"/>
  <c r="V181" i="5"/>
  <c r="W181" i="5"/>
  <c r="X181" i="5"/>
  <c r="Y181" i="5"/>
  <c r="Z181" i="5"/>
  <c r="AA181" i="5"/>
  <c r="S182" i="5"/>
  <c r="T182" i="5"/>
  <c r="U182" i="5"/>
  <c r="V182" i="5"/>
  <c r="W182" i="5"/>
  <c r="X182" i="5"/>
  <c r="Y182" i="5"/>
  <c r="Z182" i="5"/>
  <c r="AA182" i="5"/>
  <c r="S183" i="5"/>
  <c r="T183" i="5"/>
  <c r="U183" i="5"/>
  <c r="V183" i="5"/>
  <c r="W183" i="5"/>
  <c r="X183" i="5"/>
  <c r="Y183" i="5"/>
  <c r="Z183" i="5"/>
  <c r="AA183" i="5"/>
  <c r="S184" i="5"/>
  <c r="T184" i="5"/>
  <c r="U184" i="5"/>
  <c r="V184" i="5"/>
  <c r="W184" i="5"/>
  <c r="X184" i="5"/>
  <c r="Y184" i="5"/>
  <c r="Z184" i="5"/>
  <c r="AA184" i="5"/>
  <c r="S185" i="5"/>
  <c r="T185" i="5"/>
  <c r="U185" i="5"/>
  <c r="V185" i="5"/>
  <c r="W185" i="5"/>
  <c r="X185" i="5"/>
  <c r="Y185" i="5"/>
  <c r="Z185" i="5"/>
  <c r="AA185" i="5"/>
  <c r="S186" i="5"/>
  <c r="T186" i="5"/>
  <c r="U186" i="5"/>
  <c r="V186" i="5"/>
  <c r="W186" i="5"/>
  <c r="X186" i="5"/>
  <c r="Y186" i="5"/>
  <c r="Z186" i="5"/>
  <c r="AA186" i="5"/>
  <c r="S187" i="5"/>
  <c r="T187" i="5"/>
  <c r="U187" i="5"/>
  <c r="V187" i="5"/>
  <c r="W187" i="5"/>
  <c r="X187" i="5"/>
  <c r="Y187" i="5"/>
  <c r="Z187" i="5"/>
  <c r="AA187" i="5"/>
  <c r="S188" i="5"/>
  <c r="T188" i="5"/>
  <c r="U188" i="5"/>
  <c r="V188" i="5"/>
  <c r="W188" i="5"/>
  <c r="X188" i="5"/>
  <c r="Y188" i="5"/>
  <c r="Z188" i="5"/>
  <c r="AA188" i="5"/>
  <c r="S189" i="5"/>
  <c r="T189" i="5"/>
  <c r="U189" i="5"/>
  <c r="V189" i="5"/>
  <c r="W189" i="5"/>
  <c r="X189" i="5"/>
  <c r="Y189" i="5"/>
  <c r="Z189" i="5"/>
  <c r="AA189" i="5"/>
  <c r="S190" i="5"/>
  <c r="T190" i="5"/>
  <c r="U190" i="5"/>
  <c r="V190" i="5"/>
  <c r="W190" i="5"/>
  <c r="X190" i="5"/>
  <c r="Y190" i="5"/>
  <c r="Z190" i="5"/>
  <c r="AA190" i="5"/>
  <c r="S191" i="5"/>
  <c r="T191" i="5"/>
  <c r="U191" i="5"/>
  <c r="V191" i="5"/>
  <c r="W191" i="5"/>
  <c r="X191" i="5"/>
  <c r="Y191" i="5"/>
  <c r="Z191" i="5"/>
  <c r="AA191" i="5"/>
  <c r="S192" i="5"/>
  <c r="T192" i="5"/>
  <c r="U192" i="5"/>
  <c r="V192" i="5"/>
  <c r="W192" i="5"/>
  <c r="X192" i="5"/>
  <c r="Y192" i="5"/>
  <c r="Z192" i="5"/>
  <c r="AA192" i="5"/>
  <c r="S193" i="5"/>
  <c r="T193" i="5"/>
  <c r="U193" i="5"/>
  <c r="V193" i="5"/>
  <c r="W193" i="5"/>
  <c r="X193" i="5"/>
  <c r="Y193" i="5"/>
  <c r="Z193" i="5"/>
  <c r="AA193" i="5"/>
  <c r="S194" i="5"/>
  <c r="T194" i="5"/>
  <c r="U194" i="5"/>
  <c r="V194" i="5"/>
  <c r="W194" i="5"/>
  <c r="X194" i="5"/>
  <c r="Y194" i="5"/>
  <c r="Z194" i="5"/>
  <c r="AA194" i="5"/>
  <c r="S195" i="5"/>
  <c r="T195" i="5"/>
  <c r="U195" i="5"/>
  <c r="V195" i="5"/>
  <c r="W195" i="5"/>
  <c r="X195" i="5"/>
  <c r="Y195" i="5"/>
  <c r="Z195" i="5"/>
  <c r="AA195" i="5"/>
  <c r="S196" i="5"/>
  <c r="T196" i="5"/>
  <c r="U196" i="5"/>
  <c r="V196" i="5"/>
  <c r="W196" i="5"/>
  <c r="X196" i="5"/>
  <c r="Y196" i="5"/>
  <c r="Z196" i="5"/>
  <c r="AA196" i="5"/>
  <c r="S197" i="5"/>
  <c r="T197" i="5"/>
  <c r="U197" i="5"/>
  <c r="V197" i="5"/>
  <c r="W197" i="5"/>
  <c r="X197" i="5"/>
  <c r="Y197" i="5"/>
  <c r="Z197" i="5"/>
  <c r="AA197" i="5"/>
  <c r="S198" i="5"/>
  <c r="T198" i="5"/>
  <c r="U198" i="5"/>
  <c r="V198" i="5"/>
  <c r="W198" i="5"/>
  <c r="X198" i="5"/>
  <c r="Y198" i="5"/>
  <c r="Z198" i="5"/>
  <c r="AA198" i="5"/>
  <c r="S199" i="5"/>
  <c r="T199" i="5"/>
  <c r="U199" i="5"/>
  <c r="V199" i="5"/>
  <c r="W199" i="5"/>
  <c r="X199" i="5"/>
  <c r="Y199" i="5"/>
  <c r="Z199" i="5"/>
  <c r="AA199" i="5"/>
  <c r="S200" i="5"/>
  <c r="T200" i="5"/>
  <c r="U200" i="5"/>
  <c r="V200" i="5"/>
  <c r="W200" i="5"/>
  <c r="X200" i="5"/>
  <c r="Y200" i="5"/>
  <c r="Z200" i="5"/>
  <c r="AA200" i="5"/>
  <c r="S201" i="5"/>
  <c r="T201" i="5"/>
  <c r="U201" i="5"/>
  <c r="V201" i="5"/>
  <c r="W201" i="5"/>
  <c r="X201" i="5"/>
  <c r="Y201" i="5"/>
  <c r="Z201" i="5"/>
  <c r="AA201" i="5"/>
  <c r="S202" i="5"/>
  <c r="T202" i="5"/>
  <c r="U202" i="5"/>
  <c r="V202" i="5"/>
  <c r="W202" i="5"/>
  <c r="X202" i="5"/>
  <c r="Y202" i="5"/>
  <c r="Z202" i="5"/>
  <c r="AA202" i="5"/>
  <c r="S203" i="5"/>
  <c r="T203" i="5"/>
  <c r="U203" i="5"/>
  <c r="V203" i="5"/>
  <c r="W203" i="5"/>
  <c r="X203" i="5"/>
  <c r="Y203" i="5"/>
  <c r="Z203" i="5"/>
  <c r="AA203" i="5"/>
  <c r="S204" i="5"/>
  <c r="T204" i="5"/>
  <c r="U204" i="5"/>
  <c r="V204" i="5"/>
  <c r="W204" i="5"/>
  <c r="X204" i="5"/>
  <c r="Y204" i="5"/>
  <c r="Z204" i="5"/>
  <c r="AA204" i="5"/>
  <c r="S205" i="5"/>
  <c r="T205" i="5"/>
  <c r="U205" i="5"/>
  <c r="V205" i="5"/>
  <c r="W205" i="5"/>
  <c r="X205" i="5"/>
  <c r="Y205" i="5"/>
  <c r="Z205" i="5"/>
  <c r="AA205" i="5"/>
  <c r="S206" i="5"/>
  <c r="T206" i="5"/>
  <c r="U206" i="5"/>
  <c r="V206" i="5"/>
  <c r="W206" i="5"/>
  <c r="X206" i="5"/>
  <c r="Y206" i="5"/>
  <c r="Z206" i="5"/>
  <c r="AA206" i="5"/>
  <c r="S207" i="5"/>
  <c r="T207" i="5"/>
  <c r="U207" i="5"/>
  <c r="V207" i="5"/>
  <c r="W207" i="5"/>
  <c r="X207" i="5"/>
  <c r="Y207" i="5"/>
  <c r="Z207" i="5"/>
  <c r="AA207" i="5"/>
  <c r="S208" i="5"/>
  <c r="T208" i="5"/>
  <c r="U208" i="5"/>
  <c r="V208" i="5"/>
  <c r="W208" i="5"/>
  <c r="X208" i="5"/>
  <c r="Y208" i="5"/>
  <c r="Z208" i="5"/>
  <c r="AA208" i="5"/>
  <c r="S209" i="5"/>
  <c r="T209" i="5"/>
  <c r="U209" i="5"/>
  <c r="V209" i="5"/>
  <c r="W209" i="5"/>
  <c r="X209" i="5"/>
  <c r="Y209" i="5"/>
  <c r="Z209" i="5"/>
  <c r="AA209" i="5"/>
  <c r="S210" i="5"/>
  <c r="T210" i="5"/>
  <c r="U210" i="5"/>
  <c r="V210" i="5"/>
  <c r="W210" i="5"/>
  <c r="X210" i="5"/>
  <c r="Y210" i="5"/>
  <c r="Z210" i="5"/>
  <c r="AA210" i="5"/>
  <c r="S211" i="5"/>
  <c r="T211" i="5"/>
  <c r="U211" i="5"/>
  <c r="V211" i="5"/>
  <c r="W211" i="5"/>
  <c r="X211" i="5"/>
  <c r="Y211" i="5"/>
  <c r="Z211" i="5"/>
  <c r="AA211" i="5"/>
  <c r="S212" i="5"/>
  <c r="T212" i="5"/>
  <c r="U212" i="5"/>
  <c r="V212" i="5"/>
  <c r="W212" i="5"/>
  <c r="X212" i="5"/>
  <c r="Y212" i="5"/>
  <c r="Z212" i="5"/>
  <c r="AA212" i="5"/>
  <c r="S213" i="5"/>
  <c r="T213" i="5"/>
  <c r="U213" i="5"/>
  <c r="V213" i="5"/>
  <c r="W213" i="5"/>
  <c r="X213" i="5"/>
  <c r="Y213" i="5"/>
  <c r="Z213" i="5"/>
  <c r="AA213" i="5"/>
  <c r="S214" i="5"/>
  <c r="T214" i="5"/>
  <c r="U214" i="5"/>
  <c r="V214" i="5"/>
  <c r="W214" i="5"/>
  <c r="X214" i="5"/>
  <c r="Y214" i="5"/>
  <c r="Z214" i="5"/>
  <c r="AA214" i="5"/>
  <c r="S215" i="5"/>
  <c r="T215" i="5"/>
  <c r="U215" i="5"/>
  <c r="V215" i="5"/>
  <c r="W215" i="5"/>
  <c r="X215" i="5"/>
  <c r="Y215" i="5"/>
  <c r="Z215" i="5"/>
  <c r="AA215" i="5"/>
  <c r="S216" i="5"/>
  <c r="T216" i="5"/>
  <c r="U216" i="5"/>
  <c r="V216" i="5"/>
  <c r="W216" i="5"/>
  <c r="X216" i="5"/>
  <c r="Y216" i="5"/>
  <c r="Z216" i="5"/>
  <c r="AA216" i="5"/>
  <c r="S217" i="5"/>
  <c r="T217" i="5"/>
  <c r="U217" i="5"/>
  <c r="V217" i="5"/>
  <c r="W217" i="5"/>
  <c r="X217" i="5"/>
  <c r="Y217" i="5"/>
  <c r="Z217" i="5"/>
  <c r="AA217" i="5"/>
  <c r="S218" i="5"/>
  <c r="T218" i="5"/>
  <c r="U218" i="5"/>
  <c r="V218" i="5"/>
  <c r="W218" i="5"/>
  <c r="X218" i="5"/>
  <c r="Y218" i="5"/>
  <c r="Z218" i="5"/>
  <c r="AA218" i="5"/>
  <c r="S219" i="5"/>
  <c r="T219" i="5"/>
  <c r="U219" i="5"/>
  <c r="V219" i="5"/>
  <c r="W219" i="5"/>
  <c r="X219" i="5"/>
  <c r="Y219" i="5"/>
  <c r="Z219" i="5"/>
  <c r="AA219" i="5"/>
  <c r="S220" i="5"/>
  <c r="T220" i="5"/>
  <c r="U220" i="5"/>
  <c r="V220" i="5"/>
  <c r="W220" i="5"/>
  <c r="X220" i="5"/>
  <c r="Y220" i="5"/>
  <c r="Z220" i="5"/>
  <c r="AA220" i="5"/>
  <c r="S221" i="5"/>
  <c r="T221" i="5"/>
  <c r="U221" i="5"/>
  <c r="V221" i="5"/>
  <c r="W221" i="5"/>
  <c r="X221" i="5"/>
  <c r="Y221" i="5"/>
  <c r="Z221" i="5"/>
  <c r="AA221" i="5"/>
  <c r="S222" i="5"/>
  <c r="T222" i="5"/>
  <c r="U222" i="5"/>
  <c r="V222" i="5"/>
  <c r="W222" i="5"/>
  <c r="X222" i="5"/>
  <c r="Y222" i="5"/>
  <c r="Z222" i="5"/>
  <c r="AA222" i="5"/>
  <c r="S223" i="5"/>
  <c r="T223" i="5"/>
  <c r="U223" i="5"/>
  <c r="V223" i="5"/>
  <c r="W223" i="5"/>
  <c r="X223" i="5"/>
  <c r="Y223" i="5"/>
  <c r="Z223" i="5"/>
  <c r="AA223" i="5"/>
  <c r="S224" i="5"/>
  <c r="T224" i="5"/>
  <c r="U224" i="5"/>
  <c r="V224" i="5"/>
  <c r="W224" i="5"/>
  <c r="X224" i="5"/>
  <c r="Y224" i="5"/>
  <c r="Z224" i="5"/>
  <c r="AA224" i="5"/>
  <c r="S225" i="5"/>
  <c r="T225" i="5"/>
  <c r="U225" i="5"/>
  <c r="V225" i="5"/>
  <c r="W225" i="5"/>
  <c r="X225" i="5"/>
  <c r="Y225" i="5"/>
  <c r="Z225" i="5"/>
  <c r="AA225" i="5"/>
  <c r="S226" i="5"/>
  <c r="T226" i="5"/>
  <c r="U226" i="5"/>
  <c r="V226" i="5"/>
  <c r="W226" i="5"/>
  <c r="X226" i="5"/>
  <c r="Y226" i="5"/>
  <c r="Z226" i="5"/>
  <c r="AA226" i="5"/>
  <c r="S227" i="5"/>
  <c r="T227" i="5"/>
  <c r="U227" i="5"/>
  <c r="V227" i="5"/>
  <c r="W227" i="5"/>
  <c r="X227" i="5"/>
  <c r="Y227" i="5"/>
  <c r="Z227" i="5"/>
  <c r="AA227" i="5"/>
  <c r="S228" i="5"/>
  <c r="T228" i="5"/>
  <c r="U228" i="5"/>
  <c r="V228" i="5"/>
  <c r="W228" i="5"/>
  <c r="X228" i="5"/>
  <c r="Y228" i="5"/>
  <c r="Z228" i="5"/>
  <c r="AA228" i="5"/>
  <c r="S229" i="5"/>
  <c r="T229" i="5"/>
  <c r="U229" i="5"/>
  <c r="V229" i="5"/>
  <c r="W229" i="5"/>
  <c r="X229" i="5"/>
  <c r="Y229" i="5"/>
  <c r="Z229" i="5"/>
  <c r="AA229" i="5"/>
  <c r="S230" i="5"/>
  <c r="T230" i="5"/>
  <c r="U230" i="5"/>
  <c r="V230" i="5"/>
  <c r="W230" i="5"/>
  <c r="X230" i="5"/>
  <c r="Y230" i="5"/>
  <c r="Z230" i="5"/>
  <c r="AA230" i="5"/>
  <c r="S231" i="5"/>
  <c r="T231" i="5"/>
  <c r="U231" i="5"/>
  <c r="V231" i="5"/>
  <c r="W231" i="5"/>
  <c r="X231" i="5"/>
  <c r="Y231" i="5"/>
  <c r="Z231" i="5"/>
  <c r="AA231" i="5"/>
  <c r="S232" i="5"/>
  <c r="T232" i="5"/>
  <c r="U232" i="5"/>
  <c r="V232" i="5"/>
  <c r="W232" i="5"/>
  <c r="X232" i="5"/>
  <c r="Y232" i="5"/>
  <c r="Z232" i="5"/>
  <c r="AA232" i="5"/>
  <c r="S233" i="5"/>
  <c r="T233" i="5"/>
  <c r="U233" i="5"/>
  <c r="V233" i="5"/>
  <c r="W233" i="5"/>
  <c r="X233" i="5"/>
  <c r="Y233" i="5"/>
  <c r="Z233" i="5"/>
  <c r="AA233" i="5"/>
  <c r="S234" i="5"/>
  <c r="T234" i="5"/>
  <c r="U234" i="5"/>
  <c r="V234" i="5"/>
  <c r="W234" i="5"/>
  <c r="X234" i="5"/>
  <c r="Y234" i="5"/>
  <c r="Z234" i="5"/>
  <c r="AA234" i="5"/>
  <c r="S235" i="5"/>
  <c r="T235" i="5"/>
  <c r="U235" i="5"/>
  <c r="V235" i="5"/>
  <c r="W235" i="5"/>
  <c r="X235" i="5"/>
  <c r="Y235" i="5"/>
  <c r="Z235" i="5"/>
  <c r="AA235" i="5"/>
  <c r="S236" i="5"/>
  <c r="T236" i="5"/>
  <c r="U236" i="5"/>
  <c r="V236" i="5"/>
  <c r="W236" i="5"/>
  <c r="X236" i="5"/>
  <c r="Y236" i="5"/>
  <c r="Z236" i="5"/>
  <c r="AA236" i="5"/>
  <c r="S237" i="5"/>
  <c r="T237" i="5"/>
  <c r="U237" i="5"/>
  <c r="V237" i="5"/>
  <c r="W237" i="5"/>
  <c r="X237" i="5"/>
  <c r="Y237" i="5"/>
  <c r="Z237" i="5"/>
  <c r="AA237" i="5"/>
  <c r="S238" i="5"/>
  <c r="T238" i="5"/>
  <c r="U238" i="5"/>
  <c r="V238" i="5"/>
  <c r="W238" i="5"/>
  <c r="X238" i="5"/>
  <c r="Y238" i="5"/>
  <c r="Z238" i="5"/>
  <c r="AA238" i="5"/>
  <c r="S239" i="5"/>
  <c r="T239" i="5"/>
  <c r="U239" i="5"/>
  <c r="V239" i="5"/>
  <c r="W239" i="5"/>
  <c r="X239" i="5"/>
  <c r="Z239" i="5"/>
  <c r="AA239" i="5"/>
  <c r="S240" i="5"/>
  <c r="T240" i="5"/>
  <c r="U240" i="5"/>
  <c r="V240" i="5"/>
  <c r="W240" i="5"/>
  <c r="X240" i="5"/>
  <c r="Y240" i="5"/>
  <c r="Z240" i="5"/>
  <c r="AA240" i="5"/>
  <c r="S241" i="5"/>
  <c r="T241" i="5"/>
  <c r="U241" i="5"/>
  <c r="V241" i="5"/>
  <c r="W241" i="5"/>
  <c r="X241" i="5"/>
  <c r="Y241" i="5"/>
  <c r="Z241" i="5"/>
  <c r="AA241" i="5"/>
  <c r="S242" i="5"/>
  <c r="T242" i="5"/>
  <c r="U242" i="5"/>
  <c r="V242" i="5"/>
  <c r="W242" i="5"/>
  <c r="X242" i="5"/>
  <c r="Y242" i="5"/>
  <c r="Z242" i="5"/>
  <c r="AA242" i="5"/>
  <c r="S243" i="5"/>
  <c r="T243" i="5"/>
  <c r="U243" i="5"/>
  <c r="V243" i="5"/>
  <c r="W243" i="5"/>
  <c r="X243" i="5"/>
  <c r="Y243" i="5"/>
  <c r="Z243" i="5"/>
  <c r="AA243" i="5"/>
  <c r="S244" i="5"/>
  <c r="T244" i="5"/>
  <c r="U244" i="5"/>
  <c r="V244" i="5"/>
  <c r="W244" i="5"/>
  <c r="X244" i="5"/>
  <c r="Y244" i="5"/>
  <c r="Z244" i="5"/>
  <c r="AA244" i="5"/>
  <c r="S245" i="5"/>
  <c r="T245" i="5"/>
  <c r="U245" i="5"/>
  <c r="V245" i="5"/>
  <c r="W245" i="5"/>
  <c r="X245" i="5"/>
  <c r="Y245" i="5"/>
  <c r="Z245" i="5"/>
  <c r="AA245" i="5"/>
  <c r="S246" i="5"/>
  <c r="T246" i="5"/>
  <c r="U246" i="5"/>
  <c r="V246" i="5"/>
  <c r="W246" i="5"/>
  <c r="X246" i="5"/>
  <c r="Y246" i="5"/>
  <c r="Z246" i="5"/>
  <c r="AA246" i="5"/>
  <c r="S247" i="5"/>
  <c r="T247" i="5"/>
  <c r="U247" i="5"/>
  <c r="V247" i="5"/>
  <c r="W247" i="5"/>
  <c r="X247" i="5"/>
  <c r="Y247" i="5"/>
  <c r="Z247" i="5"/>
  <c r="AA247" i="5"/>
  <c r="S248" i="5"/>
  <c r="T248" i="5"/>
  <c r="U248" i="5"/>
  <c r="V248" i="5"/>
  <c r="W248" i="5"/>
  <c r="X248" i="5"/>
  <c r="Y248" i="5"/>
  <c r="Z248" i="5"/>
  <c r="AA248" i="5"/>
  <c r="S249" i="5"/>
  <c r="T249" i="5"/>
  <c r="U249" i="5"/>
  <c r="V249" i="5"/>
  <c r="W249" i="5"/>
  <c r="X249" i="5"/>
  <c r="Y249" i="5"/>
  <c r="Z249" i="5"/>
  <c r="AA249" i="5"/>
  <c r="S250" i="5"/>
  <c r="T250" i="5"/>
  <c r="U250" i="5"/>
  <c r="V250" i="5"/>
  <c r="W250" i="5"/>
  <c r="X250" i="5"/>
  <c r="Y250" i="5"/>
  <c r="Z250" i="5"/>
  <c r="AA250" i="5"/>
  <c r="S251" i="5"/>
  <c r="T251" i="5"/>
  <c r="U251" i="5"/>
  <c r="V251" i="5"/>
  <c r="W251" i="5"/>
  <c r="X251" i="5"/>
  <c r="Y251" i="5"/>
  <c r="Z251" i="5"/>
  <c r="AA251" i="5"/>
  <c r="S252" i="5"/>
  <c r="T252" i="5"/>
  <c r="U252" i="5"/>
  <c r="V252" i="5"/>
  <c r="X252" i="5"/>
  <c r="Y252" i="5"/>
  <c r="Z252" i="5"/>
  <c r="AA252" i="5"/>
  <c r="S253" i="5"/>
  <c r="T253" i="5"/>
  <c r="U253" i="5"/>
  <c r="V253" i="5"/>
  <c r="W253" i="5"/>
  <c r="X253" i="5"/>
  <c r="Y253" i="5"/>
  <c r="Z253" i="5"/>
  <c r="AA253" i="5"/>
  <c r="S254" i="5"/>
  <c r="T254" i="5"/>
  <c r="U254" i="5"/>
  <c r="V254" i="5"/>
  <c r="W254" i="5"/>
  <c r="X254" i="5"/>
  <c r="Y254" i="5"/>
  <c r="Z254" i="5"/>
  <c r="AA254" i="5"/>
  <c r="S255" i="5"/>
  <c r="T255" i="5"/>
  <c r="U255" i="5"/>
  <c r="V255" i="5"/>
  <c r="W255" i="5"/>
  <c r="X255" i="5"/>
  <c r="Y255" i="5"/>
  <c r="Z255" i="5"/>
  <c r="AA255" i="5"/>
  <c r="S256" i="5"/>
  <c r="T256" i="5"/>
  <c r="U256" i="5"/>
  <c r="V256" i="5"/>
  <c r="W256" i="5"/>
  <c r="X256" i="5"/>
  <c r="Y256" i="5"/>
  <c r="Z256" i="5"/>
  <c r="AA256" i="5"/>
  <c r="S257" i="5"/>
  <c r="T257" i="5"/>
  <c r="U257" i="5"/>
  <c r="V257" i="5"/>
  <c r="W257" i="5"/>
  <c r="X257" i="5"/>
  <c r="Y257" i="5"/>
  <c r="Z257" i="5"/>
  <c r="AA257" i="5"/>
  <c r="S258" i="5"/>
  <c r="T258" i="5"/>
  <c r="U258" i="5"/>
  <c r="V258" i="5"/>
  <c r="W258" i="5"/>
  <c r="X258" i="5"/>
  <c r="Y258" i="5"/>
  <c r="Z258" i="5"/>
  <c r="AA258" i="5"/>
  <c r="S259" i="5"/>
  <c r="T259" i="5"/>
  <c r="U259" i="5"/>
  <c r="V259" i="5"/>
  <c r="W259" i="5"/>
  <c r="X259" i="5"/>
  <c r="Y259" i="5"/>
  <c r="Z259" i="5"/>
  <c r="AA259" i="5"/>
  <c r="S260" i="5"/>
  <c r="T260" i="5"/>
  <c r="U260" i="5"/>
  <c r="V260" i="5"/>
  <c r="W260" i="5"/>
  <c r="X260" i="5"/>
  <c r="Y260" i="5"/>
  <c r="Z260" i="5"/>
  <c r="AA260" i="5"/>
  <c r="S261" i="5"/>
  <c r="T261" i="5"/>
  <c r="U261" i="5"/>
  <c r="V261" i="5"/>
  <c r="W261" i="5"/>
  <c r="X261" i="5"/>
  <c r="Y261" i="5"/>
  <c r="Z261" i="5"/>
  <c r="AA261" i="5"/>
  <c r="S262" i="5"/>
  <c r="T262" i="5"/>
  <c r="U262" i="5"/>
  <c r="V262" i="5"/>
  <c r="W262" i="5"/>
  <c r="X262" i="5"/>
  <c r="Y262" i="5"/>
  <c r="Z262" i="5"/>
  <c r="AA262" i="5"/>
  <c r="S263" i="5"/>
  <c r="T263" i="5"/>
  <c r="U263" i="5"/>
  <c r="V263" i="5"/>
  <c r="W263" i="5"/>
  <c r="X263" i="5"/>
  <c r="Y263" i="5"/>
  <c r="Z263" i="5"/>
  <c r="AA263" i="5"/>
  <c r="S264" i="5"/>
  <c r="T264" i="5"/>
  <c r="U264" i="5"/>
  <c r="V264" i="5"/>
  <c r="W264" i="5"/>
  <c r="X264" i="5"/>
  <c r="Y264" i="5"/>
  <c r="Z264" i="5"/>
  <c r="AA264" i="5"/>
  <c r="S265" i="5"/>
  <c r="T265" i="5"/>
  <c r="U265" i="5"/>
  <c r="V265" i="5"/>
  <c r="W265" i="5"/>
  <c r="X265" i="5"/>
  <c r="Y265" i="5"/>
  <c r="Z265" i="5"/>
  <c r="AA265" i="5"/>
  <c r="S266" i="5"/>
  <c r="T266" i="5"/>
  <c r="U266" i="5"/>
  <c r="V266" i="5"/>
  <c r="W266" i="5"/>
  <c r="X266" i="5"/>
  <c r="Y266" i="5"/>
  <c r="Z266" i="5"/>
  <c r="AA266" i="5"/>
  <c r="S267" i="5"/>
  <c r="T267" i="5"/>
  <c r="U267" i="5"/>
  <c r="V267" i="5"/>
  <c r="W267" i="5"/>
  <c r="X267" i="5"/>
  <c r="Y267" i="5"/>
  <c r="Z267" i="5"/>
  <c r="AA267" i="5"/>
  <c r="S268" i="5"/>
  <c r="T268" i="5"/>
  <c r="U268" i="5"/>
  <c r="V268" i="5"/>
  <c r="W268" i="5"/>
  <c r="X268" i="5"/>
  <c r="Y268" i="5"/>
  <c r="Z268" i="5"/>
  <c r="AA268" i="5"/>
  <c r="S269" i="5"/>
  <c r="T269" i="5"/>
  <c r="U269" i="5"/>
  <c r="V269" i="5"/>
  <c r="W269" i="5"/>
  <c r="X269" i="5"/>
  <c r="Y269" i="5"/>
  <c r="Z269" i="5"/>
  <c r="AA269" i="5"/>
  <c r="S270" i="5"/>
  <c r="T270" i="5"/>
  <c r="U270" i="5"/>
  <c r="V270" i="5"/>
  <c r="W270" i="5"/>
  <c r="X270" i="5"/>
  <c r="Y270" i="5"/>
  <c r="Z270" i="5"/>
  <c r="AA270" i="5"/>
  <c r="S271" i="5"/>
  <c r="T271" i="5"/>
  <c r="U271" i="5"/>
  <c r="V271" i="5"/>
  <c r="W271" i="5"/>
  <c r="X271" i="5"/>
  <c r="Y271" i="5"/>
  <c r="Z271" i="5"/>
  <c r="AA271" i="5"/>
  <c r="S272" i="5"/>
  <c r="T272" i="5"/>
  <c r="U272" i="5"/>
  <c r="V272" i="5"/>
  <c r="W272" i="5"/>
  <c r="X272" i="5"/>
  <c r="Y272" i="5"/>
  <c r="Z272" i="5"/>
  <c r="AA272" i="5"/>
  <c r="S273" i="5"/>
  <c r="T273" i="5"/>
  <c r="U273" i="5"/>
  <c r="V273" i="5"/>
  <c r="W273" i="5"/>
  <c r="X273" i="5"/>
  <c r="Y273" i="5"/>
  <c r="Z273" i="5"/>
  <c r="AA273" i="5"/>
  <c r="S274" i="5"/>
  <c r="T274" i="5"/>
  <c r="U274" i="5"/>
  <c r="V274" i="5"/>
  <c r="W274" i="5"/>
  <c r="X274" i="5"/>
  <c r="Y274" i="5"/>
  <c r="Z274" i="5"/>
  <c r="AA274" i="5"/>
  <c r="S275" i="5"/>
  <c r="T275" i="5"/>
  <c r="U275" i="5"/>
  <c r="V275" i="5"/>
  <c r="W275" i="5"/>
  <c r="X275" i="5"/>
  <c r="Y275" i="5"/>
  <c r="Z275" i="5"/>
  <c r="AA275" i="5"/>
  <c r="S276" i="5"/>
  <c r="T276" i="5"/>
  <c r="U276" i="5"/>
  <c r="V276" i="5"/>
  <c r="W276" i="5"/>
  <c r="X276" i="5"/>
  <c r="Y276" i="5"/>
  <c r="Z276" i="5"/>
  <c r="AA276" i="5"/>
  <c r="S277" i="5"/>
  <c r="T277" i="5"/>
  <c r="U277" i="5"/>
  <c r="V277" i="5"/>
  <c r="W277" i="5"/>
  <c r="X277" i="5"/>
  <c r="Y277" i="5"/>
  <c r="Z277" i="5"/>
  <c r="AA277" i="5"/>
  <c r="S278" i="5"/>
  <c r="T278" i="5"/>
  <c r="U278" i="5"/>
  <c r="V278" i="5"/>
  <c r="W278" i="5"/>
  <c r="X278" i="5"/>
  <c r="Y278" i="5"/>
  <c r="Z278" i="5"/>
  <c r="AA278" i="5"/>
  <c r="S279" i="5"/>
  <c r="T279" i="5"/>
  <c r="U279" i="5"/>
  <c r="V279" i="5"/>
  <c r="W279" i="5"/>
  <c r="X279" i="5"/>
  <c r="Y279" i="5"/>
  <c r="Z279" i="5"/>
  <c r="AA279" i="5"/>
  <c r="S280" i="5"/>
  <c r="T280" i="5"/>
  <c r="U280" i="5"/>
  <c r="V280" i="5"/>
  <c r="W280" i="5"/>
  <c r="X280" i="5"/>
  <c r="Y280" i="5"/>
  <c r="Z280" i="5"/>
  <c r="AA280" i="5"/>
  <c r="S281" i="5"/>
  <c r="T281" i="5"/>
  <c r="U281" i="5"/>
  <c r="V281" i="5"/>
  <c r="W281" i="5"/>
  <c r="X281" i="5"/>
  <c r="Y281" i="5"/>
  <c r="Z281" i="5"/>
  <c r="AA281" i="5"/>
  <c r="S282" i="5"/>
  <c r="T282" i="5"/>
  <c r="U282" i="5"/>
  <c r="V282" i="5"/>
  <c r="W282" i="5"/>
  <c r="X282" i="5"/>
  <c r="Y282" i="5"/>
  <c r="Z282" i="5"/>
  <c r="AA282" i="5"/>
  <c r="S283" i="5"/>
  <c r="T283" i="5"/>
  <c r="U283" i="5"/>
  <c r="V283" i="5"/>
  <c r="W283" i="5"/>
  <c r="X283" i="5"/>
  <c r="Y283" i="5"/>
  <c r="Z283" i="5"/>
  <c r="AA283" i="5"/>
  <c r="S284" i="5"/>
  <c r="T284" i="5"/>
  <c r="U284" i="5"/>
  <c r="V284" i="5"/>
  <c r="W284" i="5"/>
  <c r="X284" i="5"/>
  <c r="Y284" i="5"/>
  <c r="Z284" i="5"/>
  <c r="AA284" i="5"/>
  <c r="S285" i="5"/>
  <c r="T285" i="5"/>
  <c r="U285" i="5"/>
  <c r="V285" i="5"/>
  <c r="W285" i="5"/>
  <c r="X285" i="5"/>
  <c r="Y285" i="5"/>
  <c r="Z285" i="5"/>
  <c r="AA285" i="5"/>
  <c r="S286" i="5"/>
  <c r="T286" i="5"/>
  <c r="U286" i="5"/>
  <c r="V286" i="5"/>
  <c r="W286" i="5"/>
  <c r="X286" i="5"/>
  <c r="Y286" i="5"/>
  <c r="Z286" i="5"/>
  <c r="AA286" i="5"/>
  <c r="S287" i="5"/>
  <c r="T287" i="5"/>
  <c r="U287" i="5"/>
  <c r="V287" i="5"/>
  <c r="W287" i="5"/>
  <c r="X287" i="5"/>
  <c r="Y287" i="5"/>
  <c r="Z287" i="5"/>
  <c r="AA287" i="5"/>
  <c r="S288" i="5"/>
  <c r="T288" i="5"/>
  <c r="U288" i="5"/>
  <c r="V288" i="5"/>
  <c r="W288" i="5"/>
  <c r="X288" i="5"/>
  <c r="Y288" i="5"/>
  <c r="Z288" i="5"/>
  <c r="AA288" i="5"/>
  <c r="S289" i="5"/>
  <c r="T289" i="5"/>
  <c r="U289" i="5"/>
  <c r="V289" i="5"/>
  <c r="W289" i="5"/>
  <c r="X289" i="5"/>
  <c r="Y289" i="5"/>
  <c r="Z289" i="5"/>
  <c r="AA289" i="5"/>
  <c r="S290" i="5"/>
  <c r="T290" i="5"/>
  <c r="U290" i="5"/>
  <c r="V290" i="5"/>
  <c r="W290" i="5"/>
  <c r="X290" i="5"/>
  <c r="Y290" i="5"/>
  <c r="Z290" i="5"/>
  <c r="AA290" i="5"/>
  <c r="S291" i="5"/>
  <c r="T291" i="5"/>
  <c r="U291" i="5"/>
  <c r="V291" i="5"/>
  <c r="W291" i="5"/>
  <c r="X291" i="5"/>
  <c r="Y291" i="5"/>
  <c r="Z291" i="5"/>
  <c r="AA291" i="5"/>
  <c r="S292" i="5"/>
  <c r="T292" i="5"/>
  <c r="U292" i="5"/>
  <c r="V292" i="5"/>
  <c r="W292" i="5"/>
  <c r="X292" i="5"/>
  <c r="Y292" i="5"/>
  <c r="Z292" i="5"/>
  <c r="AA292" i="5"/>
  <c r="S293" i="5"/>
  <c r="T293" i="5"/>
  <c r="U293" i="5"/>
  <c r="V293" i="5"/>
  <c r="W293" i="5"/>
  <c r="X293" i="5"/>
  <c r="Y293" i="5"/>
  <c r="Z293" i="5"/>
  <c r="AA293" i="5"/>
  <c r="S294" i="5"/>
  <c r="T294" i="5"/>
  <c r="U294" i="5"/>
  <c r="V294" i="5"/>
  <c r="W294" i="5"/>
  <c r="X294" i="5"/>
  <c r="Y294" i="5"/>
  <c r="Z294" i="5"/>
  <c r="AA294" i="5"/>
  <c r="S295" i="5"/>
  <c r="T295" i="5"/>
  <c r="U295" i="5"/>
  <c r="V295" i="5"/>
  <c r="W295" i="5"/>
  <c r="X295" i="5"/>
  <c r="Y295" i="5"/>
  <c r="Z295" i="5"/>
  <c r="AA295" i="5"/>
  <c r="S296" i="5"/>
  <c r="T296" i="5"/>
  <c r="U296" i="5"/>
  <c r="V296" i="5"/>
  <c r="W296" i="5"/>
  <c r="X296" i="5"/>
  <c r="Y296" i="5"/>
  <c r="AA296" i="5"/>
  <c r="S297" i="5"/>
  <c r="T297" i="5"/>
  <c r="U297" i="5"/>
  <c r="V297" i="5"/>
  <c r="W297" i="5"/>
  <c r="X297" i="5"/>
  <c r="Y297" i="5"/>
  <c r="Z297" i="5"/>
  <c r="AA297" i="5"/>
  <c r="S298" i="5"/>
  <c r="T298" i="5"/>
  <c r="U298" i="5"/>
  <c r="V298" i="5"/>
  <c r="W298" i="5"/>
  <c r="X298" i="5"/>
  <c r="Y298" i="5"/>
  <c r="Z298" i="5"/>
  <c r="AA298" i="5"/>
  <c r="S299" i="5"/>
  <c r="T299" i="5"/>
  <c r="U299" i="5"/>
  <c r="V299" i="5"/>
  <c r="W299" i="5"/>
  <c r="X299" i="5"/>
  <c r="Y299" i="5"/>
  <c r="Z299" i="5"/>
  <c r="AA299" i="5"/>
  <c r="S300" i="5"/>
  <c r="T300" i="5"/>
  <c r="U300" i="5"/>
  <c r="V300" i="5"/>
  <c r="W300" i="5"/>
  <c r="X300" i="5"/>
  <c r="Y300" i="5"/>
  <c r="Z300" i="5"/>
  <c r="AA300" i="5"/>
  <c r="S301" i="5"/>
  <c r="T301" i="5"/>
  <c r="U301" i="5"/>
  <c r="V301" i="5"/>
  <c r="W301" i="5"/>
  <c r="X301" i="5"/>
  <c r="Y301" i="5"/>
  <c r="Z301" i="5"/>
  <c r="AA301" i="5"/>
  <c r="S302" i="5"/>
  <c r="T302" i="5"/>
  <c r="U302" i="5"/>
  <c r="V302" i="5"/>
  <c r="W302" i="5"/>
  <c r="X302" i="5"/>
  <c r="Y302" i="5"/>
  <c r="Z302" i="5"/>
  <c r="AA302" i="5"/>
  <c r="S303" i="5"/>
  <c r="T303" i="5"/>
  <c r="U303" i="5"/>
  <c r="V303" i="5"/>
  <c r="W303" i="5"/>
  <c r="X303" i="5"/>
  <c r="Y303" i="5"/>
  <c r="Z303" i="5"/>
  <c r="AA303" i="5"/>
  <c r="S304" i="5"/>
  <c r="T304" i="5"/>
  <c r="U304" i="5"/>
  <c r="V304" i="5"/>
  <c r="W304" i="5"/>
  <c r="X304" i="5"/>
  <c r="Y304" i="5"/>
  <c r="Z304" i="5"/>
  <c r="AA304" i="5"/>
  <c r="S305" i="5"/>
  <c r="T305" i="5"/>
  <c r="U305" i="5"/>
  <c r="V305" i="5"/>
  <c r="W305" i="5"/>
  <c r="X305" i="5"/>
  <c r="Y305" i="5"/>
  <c r="Z305" i="5"/>
  <c r="AA305" i="5"/>
  <c r="S306" i="5"/>
  <c r="T306" i="5"/>
  <c r="U306" i="5"/>
  <c r="V306" i="5"/>
  <c r="W306" i="5"/>
  <c r="X306" i="5"/>
  <c r="Y306" i="5"/>
  <c r="Z306" i="5"/>
  <c r="AA306" i="5"/>
  <c r="S307" i="5"/>
  <c r="T307" i="5"/>
  <c r="U307" i="5"/>
  <c r="V307" i="5"/>
  <c r="W307" i="5"/>
  <c r="X307" i="5"/>
  <c r="Y307" i="5"/>
  <c r="Z307" i="5"/>
  <c r="AA307" i="5"/>
  <c r="S308" i="5"/>
  <c r="T308" i="5"/>
  <c r="U308" i="5"/>
  <c r="V308" i="5"/>
  <c r="W308" i="5"/>
  <c r="X308" i="5"/>
  <c r="Y308" i="5"/>
  <c r="Z308" i="5"/>
  <c r="AA308" i="5"/>
  <c r="S309" i="5"/>
  <c r="T309" i="5"/>
  <c r="U309" i="5"/>
  <c r="V309" i="5"/>
  <c r="W309" i="5"/>
  <c r="X309" i="5"/>
  <c r="Y309" i="5"/>
  <c r="Z309" i="5"/>
  <c r="AA309" i="5"/>
  <c r="S310" i="5"/>
  <c r="T310" i="5"/>
  <c r="U310" i="5"/>
  <c r="V310" i="5"/>
  <c r="W310" i="5"/>
  <c r="X310" i="5"/>
  <c r="Y310" i="5"/>
  <c r="Z310" i="5"/>
  <c r="AA310" i="5"/>
  <c r="S311" i="5"/>
  <c r="T311" i="5"/>
  <c r="U311" i="5"/>
  <c r="V311" i="5"/>
  <c r="W311" i="5"/>
  <c r="X311" i="5"/>
  <c r="Y311" i="5"/>
  <c r="Z311" i="5"/>
  <c r="AA311" i="5"/>
  <c r="S312" i="5"/>
  <c r="T312" i="5"/>
  <c r="U312" i="5"/>
  <c r="V312" i="5"/>
  <c r="W312" i="5"/>
  <c r="X312" i="5"/>
  <c r="Y312" i="5"/>
  <c r="Z312" i="5"/>
  <c r="AA312" i="5"/>
  <c r="S313" i="5"/>
  <c r="T313" i="5"/>
  <c r="U313" i="5"/>
  <c r="V313" i="5"/>
  <c r="W313" i="5"/>
  <c r="X313" i="5"/>
  <c r="Y313" i="5"/>
  <c r="Z313" i="5"/>
  <c r="AA313" i="5"/>
  <c r="S314" i="5"/>
  <c r="T314" i="5"/>
  <c r="U314" i="5"/>
  <c r="V314" i="5"/>
  <c r="W314" i="5"/>
  <c r="X314" i="5"/>
  <c r="Y314" i="5"/>
  <c r="Z314" i="5"/>
  <c r="AA314" i="5"/>
  <c r="S315" i="5"/>
  <c r="T315" i="5"/>
  <c r="U315" i="5"/>
  <c r="V315" i="5"/>
  <c r="W315" i="5"/>
  <c r="X315" i="5"/>
  <c r="Y315" i="5"/>
  <c r="Z315" i="5"/>
  <c r="AA315" i="5"/>
  <c r="S316" i="5"/>
  <c r="T316" i="5"/>
  <c r="U316" i="5"/>
  <c r="V316" i="5"/>
  <c r="W316" i="5"/>
  <c r="X316" i="5"/>
  <c r="Y316" i="5"/>
  <c r="Z316" i="5"/>
  <c r="AA316" i="5"/>
  <c r="S317" i="5"/>
  <c r="T317" i="5"/>
  <c r="U317" i="5"/>
  <c r="V317" i="5"/>
  <c r="W317" i="5"/>
  <c r="X317" i="5"/>
  <c r="Y317" i="5"/>
  <c r="Z317" i="5"/>
  <c r="AA317" i="5"/>
  <c r="S318" i="5"/>
  <c r="T318" i="5"/>
  <c r="U318" i="5"/>
  <c r="V318" i="5"/>
  <c r="W318" i="5"/>
  <c r="X318" i="5"/>
  <c r="Y318" i="5"/>
  <c r="Z318" i="5"/>
  <c r="AA318" i="5"/>
  <c r="S319" i="5"/>
  <c r="T319" i="5"/>
  <c r="U319" i="5"/>
  <c r="V319" i="5"/>
  <c r="W319" i="5"/>
  <c r="X319" i="5"/>
  <c r="Y319" i="5"/>
  <c r="Z319" i="5"/>
  <c r="AA319" i="5"/>
  <c r="S320" i="5"/>
  <c r="T320" i="5"/>
  <c r="U320" i="5"/>
  <c r="V320" i="5"/>
  <c r="W320" i="5"/>
  <c r="X320" i="5"/>
  <c r="Y320" i="5"/>
  <c r="Z320" i="5"/>
  <c r="AA320" i="5"/>
  <c r="S321" i="5"/>
  <c r="T321" i="5"/>
  <c r="U321" i="5"/>
  <c r="V321" i="5"/>
  <c r="W321" i="5"/>
  <c r="X321" i="5"/>
  <c r="Y321" i="5"/>
  <c r="Z321" i="5"/>
  <c r="AA321" i="5"/>
  <c r="S322" i="5"/>
  <c r="T322" i="5"/>
  <c r="U322" i="5"/>
  <c r="V322" i="5"/>
  <c r="W322" i="5"/>
  <c r="X322" i="5"/>
  <c r="Y322" i="5"/>
  <c r="Z322" i="5"/>
  <c r="AA322" i="5"/>
  <c r="S323" i="5"/>
  <c r="T323" i="5"/>
  <c r="U323" i="5"/>
  <c r="V323" i="5"/>
  <c r="W323" i="5"/>
  <c r="X323" i="5"/>
  <c r="Y323" i="5"/>
  <c r="Z323" i="5"/>
  <c r="AA323" i="5"/>
  <c r="S324" i="5"/>
  <c r="T324" i="5"/>
  <c r="U324" i="5"/>
  <c r="V324" i="5"/>
  <c r="W324" i="5"/>
  <c r="X324" i="5"/>
  <c r="Y324" i="5"/>
  <c r="Z324" i="5"/>
  <c r="AA324" i="5"/>
  <c r="S325" i="5"/>
  <c r="T325" i="5"/>
  <c r="U325" i="5"/>
  <c r="V325" i="5"/>
  <c r="W325" i="5"/>
  <c r="X325" i="5"/>
  <c r="Y325" i="5"/>
  <c r="Z325" i="5"/>
  <c r="AA325" i="5"/>
  <c r="S326" i="5"/>
  <c r="T326" i="5"/>
  <c r="U326" i="5"/>
  <c r="V326" i="5"/>
  <c r="W326" i="5"/>
  <c r="X326" i="5"/>
  <c r="Y326" i="5"/>
  <c r="Z326" i="5"/>
  <c r="AA326" i="5"/>
  <c r="S327" i="5"/>
  <c r="T327" i="5"/>
  <c r="U327" i="5"/>
  <c r="V327" i="5"/>
  <c r="W327" i="5"/>
  <c r="X327" i="5"/>
  <c r="Y327" i="5"/>
  <c r="Z327" i="5"/>
  <c r="AA327" i="5"/>
  <c r="S328" i="5"/>
  <c r="T328" i="5"/>
  <c r="U328" i="5"/>
  <c r="W328" i="5"/>
  <c r="Y328" i="5"/>
  <c r="Z328" i="5"/>
  <c r="AA328" i="5"/>
  <c r="S329" i="5"/>
  <c r="T329" i="5"/>
  <c r="U329" i="5"/>
  <c r="V329" i="5"/>
  <c r="W329" i="5"/>
  <c r="X329" i="5"/>
  <c r="Y329" i="5"/>
  <c r="Z329" i="5"/>
  <c r="AA329" i="5"/>
  <c r="S330" i="5"/>
  <c r="T330" i="5"/>
  <c r="U330" i="5"/>
  <c r="V330" i="5"/>
  <c r="W330" i="5"/>
  <c r="X330" i="5"/>
  <c r="Y330" i="5"/>
  <c r="Z330" i="5"/>
  <c r="AA330" i="5"/>
  <c r="AA6" i="5"/>
  <c r="T6" i="5"/>
  <c r="U6" i="5"/>
  <c r="V6" i="5"/>
  <c r="W6" i="5"/>
  <c r="X6" i="5"/>
  <c r="Y6" i="5"/>
  <c r="Z6" i="5"/>
  <c r="S6" i="5"/>
  <c r="R7" i="5"/>
  <c r="R8" i="5"/>
  <c r="R9" i="5"/>
  <c r="R10" i="5"/>
  <c r="R11" i="5"/>
  <c r="R12" i="5"/>
  <c r="R13" i="5"/>
  <c r="R14" i="5"/>
  <c r="R15" i="5"/>
  <c r="R16" i="5"/>
  <c r="R17" i="5"/>
  <c r="R18" i="5"/>
  <c r="R19" i="5"/>
  <c r="R20" i="5"/>
  <c r="R21" i="5"/>
  <c r="R22" i="5"/>
  <c r="R23" i="5"/>
  <c r="R24" i="5"/>
  <c r="R25" i="5"/>
  <c r="R26" i="5"/>
  <c r="R27" i="5"/>
  <c r="R28" i="5"/>
  <c r="R29" i="5"/>
  <c r="R30" i="5"/>
  <c r="R31" i="5"/>
  <c r="R32" i="5"/>
  <c r="R33" i="5"/>
  <c r="R34" i="5"/>
  <c r="R35" i="5"/>
  <c r="R36" i="5"/>
  <c r="R37" i="5"/>
  <c r="R38" i="5"/>
  <c r="R39" i="5"/>
  <c r="R40" i="5"/>
  <c r="R41" i="5"/>
  <c r="R42" i="5"/>
  <c r="R43" i="5"/>
  <c r="R44" i="5"/>
  <c r="R45" i="5"/>
  <c r="R46" i="5"/>
  <c r="R47" i="5"/>
  <c r="R48" i="5"/>
  <c r="R49" i="5"/>
  <c r="R50" i="5"/>
  <c r="R51" i="5"/>
  <c r="R52" i="5"/>
  <c r="R53" i="5"/>
  <c r="R54" i="5"/>
  <c r="R55" i="5"/>
  <c r="R56" i="5"/>
  <c r="R57" i="5"/>
  <c r="R58" i="5"/>
  <c r="R59" i="5"/>
  <c r="R60" i="5"/>
  <c r="R61" i="5"/>
  <c r="R62" i="5"/>
  <c r="R63" i="5"/>
  <c r="R64" i="5"/>
  <c r="R65" i="5"/>
  <c r="R66" i="5"/>
  <c r="R67" i="5"/>
  <c r="R68" i="5"/>
  <c r="R69" i="5"/>
  <c r="R70" i="5"/>
  <c r="R71" i="5"/>
  <c r="R72" i="5"/>
  <c r="R73" i="5"/>
  <c r="R74" i="5"/>
  <c r="R75" i="5"/>
  <c r="R76" i="5"/>
  <c r="R77" i="5"/>
  <c r="R78" i="5"/>
  <c r="R79" i="5"/>
  <c r="R80" i="5"/>
  <c r="R81" i="5"/>
  <c r="R82" i="5"/>
  <c r="R83" i="5"/>
  <c r="R84" i="5"/>
  <c r="R85" i="5"/>
  <c r="R86" i="5"/>
  <c r="R87" i="5"/>
  <c r="R88" i="5"/>
  <c r="R89" i="5"/>
  <c r="R90" i="5"/>
  <c r="R91" i="5"/>
  <c r="R92" i="5"/>
  <c r="R93" i="5"/>
  <c r="R94" i="5"/>
  <c r="R95" i="5"/>
  <c r="R96" i="5"/>
  <c r="R97" i="5"/>
  <c r="R98" i="5"/>
  <c r="R99" i="5"/>
  <c r="R100" i="5"/>
  <c r="R101" i="5"/>
  <c r="R102" i="5"/>
  <c r="R103" i="5"/>
  <c r="R104" i="5"/>
  <c r="R105" i="5"/>
  <c r="R106" i="5"/>
  <c r="R107" i="5"/>
  <c r="R108" i="5"/>
  <c r="R109" i="5"/>
  <c r="R110" i="5"/>
  <c r="R111" i="5"/>
  <c r="R112" i="5"/>
  <c r="R113" i="5"/>
  <c r="R114" i="5"/>
  <c r="R115" i="5"/>
  <c r="R116" i="5"/>
  <c r="R117" i="5"/>
  <c r="R118" i="5"/>
  <c r="R119" i="5"/>
  <c r="R120" i="5"/>
  <c r="R121" i="5"/>
  <c r="R122" i="5"/>
  <c r="R123" i="5"/>
  <c r="R124" i="5"/>
  <c r="R125" i="5"/>
  <c r="R126" i="5"/>
  <c r="R127" i="5"/>
  <c r="R128" i="5"/>
  <c r="R129" i="5"/>
  <c r="R130" i="5"/>
  <c r="R131" i="5"/>
  <c r="R132" i="5"/>
  <c r="R133" i="5"/>
  <c r="R134" i="5"/>
  <c r="R135" i="5"/>
  <c r="R136" i="5"/>
  <c r="R137" i="5"/>
  <c r="R138" i="5"/>
  <c r="R139" i="5"/>
  <c r="R140" i="5"/>
  <c r="R141" i="5"/>
  <c r="R142" i="5"/>
  <c r="R143" i="5"/>
  <c r="R144" i="5"/>
  <c r="R145" i="5"/>
  <c r="R146" i="5"/>
  <c r="R147" i="5"/>
  <c r="R148" i="5"/>
  <c r="R149" i="5"/>
  <c r="R150" i="5"/>
  <c r="R151" i="5"/>
  <c r="R152" i="5"/>
  <c r="R153" i="5"/>
  <c r="R154" i="5"/>
  <c r="R155" i="5"/>
  <c r="R156" i="5"/>
  <c r="R157" i="5"/>
  <c r="R158" i="5"/>
  <c r="R159" i="5"/>
  <c r="R160" i="5"/>
  <c r="R161" i="5"/>
  <c r="R162" i="5"/>
  <c r="R163" i="5"/>
  <c r="R164" i="5"/>
  <c r="R165" i="5"/>
  <c r="R166" i="5"/>
  <c r="R167" i="5"/>
  <c r="R168" i="5"/>
  <c r="R169" i="5"/>
  <c r="R170" i="5"/>
  <c r="R171" i="5"/>
  <c r="R172" i="5"/>
  <c r="R173" i="5"/>
  <c r="R174" i="5"/>
  <c r="R175" i="5"/>
  <c r="R176" i="5"/>
  <c r="R177" i="5"/>
  <c r="R178" i="5"/>
  <c r="R179" i="5"/>
  <c r="R180" i="5"/>
  <c r="R181" i="5"/>
  <c r="R182" i="5"/>
  <c r="R183" i="5"/>
  <c r="R184" i="5"/>
  <c r="R185" i="5"/>
  <c r="R186" i="5"/>
  <c r="R187" i="5"/>
  <c r="R188" i="5"/>
  <c r="R189" i="5"/>
  <c r="R190" i="5"/>
  <c r="R191" i="5"/>
  <c r="R192" i="5"/>
  <c r="R193" i="5"/>
  <c r="R194" i="5"/>
  <c r="R195" i="5"/>
  <c r="R196" i="5"/>
  <c r="R197" i="5"/>
  <c r="R198" i="5"/>
  <c r="R199" i="5"/>
  <c r="R200" i="5"/>
  <c r="R201" i="5"/>
  <c r="R202" i="5"/>
  <c r="R203" i="5"/>
  <c r="R204" i="5"/>
  <c r="R205" i="5"/>
  <c r="R206" i="5"/>
  <c r="R207" i="5"/>
  <c r="R208" i="5"/>
  <c r="R209" i="5"/>
  <c r="R210" i="5"/>
  <c r="R211" i="5"/>
  <c r="R212" i="5"/>
  <c r="R213" i="5"/>
  <c r="R214" i="5"/>
  <c r="R215" i="5"/>
  <c r="R216" i="5"/>
  <c r="R217" i="5"/>
  <c r="R218" i="5"/>
  <c r="R219" i="5"/>
  <c r="R220" i="5"/>
  <c r="R221" i="5"/>
  <c r="R222" i="5"/>
  <c r="R223" i="5"/>
  <c r="R224" i="5"/>
  <c r="R225" i="5"/>
  <c r="R226" i="5"/>
  <c r="R227" i="5"/>
  <c r="R228" i="5"/>
  <c r="R229" i="5"/>
  <c r="R230" i="5"/>
  <c r="R231" i="5"/>
  <c r="R232" i="5"/>
  <c r="R233" i="5"/>
  <c r="R234" i="5"/>
  <c r="R235" i="5"/>
  <c r="R236" i="5"/>
  <c r="R237" i="5"/>
  <c r="R238" i="5"/>
  <c r="R239" i="5"/>
  <c r="R240" i="5"/>
  <c r="R241" i="5"/>
  <c r="R242" i="5"/>
  <c r="R243" i="5"/>
  <c r="R244" i="5"/>
  <c r="R245" i="5"/>
  <c r="R246" i="5"/>
  <c r="R247" i="5"/>
  <c r="R248" i="5"/>
  <c r="R249" i="5"/>
  <c r="R250" i="5"/>
  <c r="R251" i="5"/>
  <c r="R252" i="5"/>
  <c r="R253" i="5"/>
  <c r="R254" i="5"/>
  <c r="R255" i="5"/>
  <c r="R256" i="5"/>
  <c r="R257" i="5"/>
  <c r="R258" i="5"/>
  <c r="R259" i="5"/>
  <c r="R260" i="5"/>
  <c r="R261" i="5"/>
  <c r="R262" i="5"/>
  <c r="R263" i="5"/>
  <c r="R264" i="5"/>
  <c r="R265" i="5"/>
  <c r="R266" i="5"/>
  <c r="R267" i="5"/>
  <c r="R268" i="5"/>
  <c r="R269" i="5"/>
  <c r="R270" i="5"/>
  <c r="R271" i="5"/>
  <c r="R272" i="5"/>
  <c r="R273" i="5"/>
  <c r="R274" i="5"/>
  <c r="R275" i="5"/>
  <c r="R276" i="5"/>
  <c r="R277" i="5"/>
  <c r="R278" i="5"/>
  <c r="R279" i="5"/>
  <c r="R280" i="5"/>
  <c r="R281" i="5"/>
  <c r="R282" i="5"/>
  <c r="R283" i="5"/>
  <c r="R284" i="5"/>
  <c r="R285" i="5"/>
  <c r="R286" i="5"/>
  <c r="R287" i="5"/>
  <c r="R288" i="5"/>
  <c r="R289" i="5"/>
  <c r="R290" i="5"/>
  <c r="R291" i="5"/>
  <c r="R292" i="5"/>
  <c r="R293" i="5"/>
  <c r="R294" i="5"/>
  <c r="R295" i="5"/>
  <c r="R296" i="5"/>
  <c r="R297" i="5"/>
  <c r="R298" i="5"/>
  <c r="R299" i="5"/>
  <c r="R300" i="5"/>
  <c r="R301" i="5"/>
  <c r="R302" i="5"/>
  <c r="R303" i="5"/>
  <c r="R304" i="5"/>
  <c r="R305" i="5"/>
  <c r="R306" i="5"/>
  <c r="R307" i="5"/>
  <c r="R308" i="5"/>
  <c r="R309" i="5"/>
  <c r="R310" i="5"/>
  <c r="R311" i="5"/>
  <c r="R312" i="5"/>
  <c r="R313" i="5"/>
  <c r="R314" i="5"/>
  <c r="R315" i="5"/>
  <c r="R316" i="5"/>
  <c r="R317" i="5"/>
  <c r="R318" i="5"/>
  <c r="R319" i="5"/>
  <c r="R320" i="5"/>
  <c r="R321" i="5"/>
  <c r="R322" i="5"/>
  <c r="R323" i="5"/>
  <c r="R324" i="5"/>
  <c r="R325" i="5"/>
  <c r="R326" i="5"/>
  <c r="R327" i="5"/>
  <c r="R328" i="5"/>
  <c r="R329" i="5"/>
  <c r="R330" i="5"/>
  <c r="R6" i="5"/>
  <c r="P296" i="5"/>
  <c r="Z296" i="5" s="1"/>
  <c r="Y527" i="1"/>
  <c r="X527" i="1"/>
  <c r="W527" i="1"/>
  <c r="Y522" i="1"/>
  <c r="X522" i="1"/>
  <c r="W522" i="1"/>
  <c r="Y494" i="1"/>
  <c r="X494" i="1"/>
  <c r="W494" i="1"/>
  <c r="Y497" i="1"/>
  <c r="X497" i="1"/>
  <c r="W497" i="1"/>
  <c r="Y474" i="1"/>
  <c r="X474" i="1"/>
  <c r="W474" i="1"/>
  <c r="Y453" i="1"/>
  <c r="X453" i="1"/>
  <c r="W453" i="1"/>
  <c r="Y450" i="1"/>
  <c r="X450" i="1"/>
  <c r="W450" i="1"/>
  <c r="Y449" i="1"/>
  <c r="X449" i="1"/>
  <c r="W449" i="1"/>
  <c r="Y446" i="1"/>
  <c r="X446" i="1"/>
  <c r="W446" i="1"/>
  <c r="Y414" i="1"/>
  <c r="X414" i="1"/>
  <c r="W414" i="1"/>
  <c r="Y413" i="1"/>
  <c r="X413" i="1"/>
  <c r="W413" i="1"/>
  <c r="Y383" i="1"/>
  <c r="X383" i="1"/>
  <c r="W383" i="1"/>
  <c r="Y378" i="1"/>
  <c r="X378" i="1"/>
  <c r="W378" i="1"/>
  <c r="Y380" i="1"/>
  <c r="X380" i="1"/>
  <c r="W380" i="1"/>
  <c r="Y379" i="1"/>
  <c r="X379" i="1"/>
  <c r="W379" i="1"/>
  <c r="Y364" i="1"/>
  <c r="X364" i="1"/>
  <c r="W364" i="1"/>
  <c r="Y366" i="1"/>
  <c r="X366" i="1"/>
  <c r="W366" i="1"/>
  <c r="Y357" i="1"/>
  <c r="X357" i="1"/>
  <c r="W357" i="1"/>
  <c r="Y358" i="1"/>
  <c r="X358" i="1"/>
  <c r="W358" i="1"/>
  <c r="Y351" i="1"/>
  <c r="X351" i="1"/>
  <c r="W351" i="1"/>
  <c r="Y349" i="1"/>
  <c r="X349" i="1"/>
  <c r="W349" i="1"/>
  <c r="Y345" i="1"/>
  <c r="X345" i="1"/>
  <c r="W345" i="1"/>
  <c r="Y344" i="1"/>
  <c r="X344" i="1"/>
  <c r="W344" i="1"/>
  <c r="Y342" i="1"/>
  <c r="X342" i="1"/>
  <c r="W342" i="1"/>
  <c r="Y332" i="1"/>
  <c r="X332" i="1"/>
  <c r="W332" i="1"/>
  <c r="Y330" i="1"/>
  <c r="X330" i="1"/>
  <c r="W330" i="1"/>
  <c r="Y327" i="1"/>
  <c r="X327" i="1"/>
  <c r="W327" i="1"/>
  <c r="Y321" i="1"/>
  <c r="X321" i="1"/>
  <c r="W321" i="1"/>
  <c r="Y311" i="1"/>
  <c r="X311" i="1"/>
  <c r="W311" i="1"/>
  <c r="Y292" i="1"/>
  <c r="X292" i="1"/>
  <c r="W292" i="1"/>
  <c r="Y288" i="1"/>
  <c r="X288" i="1"/>
  <c r="W288" i="1"/>
  <c r="Y258" i="1"/>
  <c r="X258" i="1"/>
  <c r="W258" i="1"/>
  <c r="W6" i="1"/>
  <c r="X6" i="1"/>
  <c r="Y6" i="1"/>
  <c r="W7" i="1"/>
  <c r="X7" i="1"/>
  <c r="Y7" i="1"/>
  <c r="W8" i="1"/>
  <c r="X8" i="1"/>
  <c r="Y8" i="1"/>
  <c r="W9" i="1"/>
  <c r="X9" i="1"/>
  <c r="Y9" i="1"/>
  <c r="W10" i="1"/>
  <c r="X10" i="1"/>
  <c r="Y10" i="1"/>
  <c r="W11" i="1"/>
  <c r="X11" i="1"/>
  <c r="Y11" i="1"/>
  <c r="W12" i="1"/>
  <c r="X12" i="1"/>
  <c r="Y12" i="1"/>
  <c r="W13" i="1"/>
  <c r="X13" i="1"/>
  <c r="Y13" i="1"/>
  <c r="W14" i="1"/>
  <c r="X14" i="1"/>
  <c r="Y14" i="1"/>
  <c r="W15" i="1"/>
  <c r="X15" i="1"/>
  <c r="Y15" i="1"/>
  <c r="W16" i="1"/>
  <c r="X16" i="1"/>
  <c r="Y16" i="1"/>
  <c r="W17" i="1"/>
  <c r="X17" i="1"/>
  <c r="Y17" i="1"/>
  <c r="W18" i="1"/>
  <c r="X18" i="1"/>
  <c r="Y18" i="1"/>
  <c r="W19" i="1"/>
  <c r="X19" i="1"/>
  <c r="Y19" i="1"/>
  <c r="W20" i="1"/>
  <c r="X20" i="1"/>
  <c r="Y20" i="1"/>
  <c r="W21" i="1"/>
  <c r="X21" i="1"/>
  <c r="Y21" i="1"/>
  <c r="W22" i="1"/>
  <c r="X22" i="1"/>
  <c r="Y22" i="1"/>
  <c r="W23" i="1"/>
  <c r="X23" i="1"/>
  <c r="Y23" i="1"/>
  <c r="W24" i="1"/>
  <c r="X24" i="1"/>
  <c r="Y24" i="1"/>
  <c r="W25" i="1"/>
  <c r="X25" i="1"/>
  <c r="Y25" i="1"/>
  <c r="W26" i="1"/>
  <c r="X26" i="1"/>
  <c r="Y26" i="1"/>
  <c r="W27" i="1"/>
  <c r="X27" i="1"/>
  <c r="Y27" i="1"/>
  <c r="W28" i="1"/>
  <c r="X28" i="1"/>
  <c r="Y28" i="1"/>
  <c r="W29" i="1"/>
  <c r="X29" i="1"/>
  <c r="Y29" i="1"/>
  <c r="W30" i="1"/>
  <c r="X30" i="1"/>
  <c r="Y30" i="1"/>
  <c r="W31" i="1"/>
  <c r="X31" i="1"/>
  <c r="Y31" i="1"/>
  <c r="W32" i="1"/>
  <c r="X32" i="1"/>
  <c r="Y32" i="1"/>
  <c r="W33" i="1"/>
  <c r="X33" i="1"/>
  <c r="Y33" i="1"/>
  <c r="W34" i="1"/>
  <c r="X34" i="1"/>
  <c r="Y34" i="1"/>
  <c r="W35" i="1"/>
  <c r="X35" i="1"/>
  <c r="Y35" i="1"/>
  <c r="W36" i="1"/>
  <c r="X36" i="1"/>
  <c r="Y36" i="1"/>
  <c r="W37" i="1"/>
  <c r="X37" i="1"/>
  <c r="Y37" i="1"/>
  <c r="W38" i="1"/>
  <c r="X38" i="1"/>
  <c r="Y38" i="1"/>
  <c r="W39" i="1"/>
  <c r="X39" i="1"/>
  <c r="Y39" i="1"/>
  <c r="W40" i="1"/>
  <c r="X40" i="1"/>
  <c r="Y40" i="1"/>
  <c r="W41" i="1"/>
  <c r="X41" i="1"/>
  <c r="Y41" i="1"/>
  <c r="W42" i="1"/>
  <c r="X42" i="1"/>
  <c r="Y42" i="1"/>
  <c r="W43" i="1"/>
  <c r="X43" i="1"/>
  <c r="Y43" i="1"/>
  <c r="W44" i="1"/>
  <c r="X44" i="1"/>
  <c r="Y44" i="1"/>
  <c r="W45" i="1"/>
  <c r="X45" i="1"/>
  <c r="Y45" i="1"/>
  <c r="W46" i="1"/>
  <c r="X46" i="1"/>
  <c r="Y46" i="1"/>
  <c r="W47" i="1"/>
  <c r="X47" i="1"/>
  <c r="Y47" i="1"/>
  <c r="W48" i="1"/>
  <c r="X48" i="1"/>
  <c r="Y48" i="1"/>
  <c r="W49" i="1"/>
  <c r="X49" i="1"/>
  <c r="Y49" i="1"/>
  <c r="W50" i="1"/>
  <c r="X50" i="1"/>
  <c r="Y50" i="1"/>
  <c r="W51" i="1"/>
  <c r="X51" i="1"/>
  <c r="Y51" i="1"/>
  <c r="W52" i="1"/>
  <c r="X52" i="1"/>
  <c r="Y52" i="1"/>
  <c r="W53" i="1"/>
  <c r="X53" i="1"/>
  <c r="Y53" i="1"/>
  <c r="W54" i="1"/>
  <c r="X54" i="1"/>
  <c r="Y54" i="1"/>
  <c r="W55" i="1"/>
  <c r="X55" i="1"/>
  <c r="Y55" i="1"/>
  <c r="W56" i="1"/>
  <c r="X56" i="1"/>
  <c r="Y56" i="1"/>
  <c r="W57" i="1"/>
  <c r="X57" i="1"/>
  <c r="Y57" i="1"/>
  <c r="W58" i="1"/>
  <c r="X58" i="1"/>
  <c r="Y58" i="1"/>
  <c r="W59" i="1"/>
  <c r="X59" i="1"/>
  <c r="Y59" i="1"/>
  <c r="W60" i="1"/>
  <c r="X60" i="1"/>
  <c r="Y60" i="1"/>
  <c r="W61" i="1"/>
  <c r="X61" i="1"/>
  <c r="Y61" i="1"/>
  <c r="W62" i="1"/>
  <c r="X62" i="1"/>
  <c r="Y62" i="1"/>
  <c r="W63" i="1"/>
  <c r="X63" i="1"/>
  <c r="Y63" i="1"/>
  <c r="W64" i="1"/>
  <c r="X64" i="1"/>
  <c r="Y64" i="1"/>
  <c r="W65" i="1"/>
  <c r="X65" i="1"/>
  <c r="Y65" i="1"/>
  <c r="W66" i="1"/>
  <c r="X66" i="1"/>
  <c r="Y66" i="1"/>
  <c r="W67" i="1"/>
  <c r="X67" i="1"/>
  <c r="Y67" i="1"/>
  <c r="W68" i="1"/>
  <c r="X68" i="1"/>
  <c r="Y68" i="1"/>
  <c r="W69" i="1"/>
  <c r="X69" i="1"/>
  <c r="Y69" i="1"/>
  <c r="W70" i="1"/>
  <c r="X70" i="1"/>
  <c r="Y70" i="1"/>
  <c r="W71" i="1"/>
  <c r="X71" i="1"/>
  <c r="Y71" i="1"/>
  <c r="W72" i="1"/>
  <c r="X72" i="1"/>
  <c r="Y72" i="1"/>
  <c r="W73" i="1"/>
  <c r="X73" i="1"/>
  <c r="Y73" i="1"/>
  <c r="W74" i="1"/>
  <c r="X74" i="1"/>
  <c r="Y74" i="1"/>
  <c r="W75" i="1"/>
  <c r="X75" i="1"/>
  <c r="Y75" i="1"/>
  <c r="W76" i="1"/>
  <c r="X76" i="1"/>
  <c r="Y76" i="1"/>
  <c r="W77" i="1"/>
  <c r="X77" i="1"/>
  <c r="Y77" i="1"/>
  <c r="W78" i="1"/>
  <c r="X78" i="1"/>
  <c r="Y78" i="1"/>
  <c r="W79" i="1"/>
  <c r="X79" i="1"/>
  <c r="Y79" i="1"/>
  <c r="W80" i="1"/>
  <c r="X80" i="1"/>
  <c r="Y80" i="1"/>
  <c r="W81" i="1"/>
  <c r="X81" i="1"/>
  <c r="Y81" i="1"/>
  <c r="W82" i="1"/>
  <c r="X82" i="1"/>
  <c r="Y82" i="1"/>
  <c r="W83" i="1"/>
  <c r="X83" i="1"/>
  <c r="Y83" i="1"/>
  <c r="W84" i="1"/>
  <c r="X84" i="1"/>
  <c r="Y84" i="1"/>
  <c r="W85" i="1"/>
  <c r="X85" i="1"/>
  <c r="Y85" i="1"/>
  <c r="W86" i="1"/>
  <c r="X86" i="1"/>
  <c r="Y86" i="1"/>
  <c r="W87" i="1"/>
  <c r="X87" i="1"/>
  <c r="Y87" i="1"/>
  <c r="W88" i="1"/>
  <c r="X88" i="1"/>
  <c r="Y88" i="1"/>
  <c r="W89" i="1"/>
  <c r="X89" i="1"/>
  <c r="Y89" i="1"/>
  <c r="W90" i="1"/>
  <c r="X90" i="1"/>
  <c r="Y90" i="1"/>
  <c r="W91" i="1"/>
  <c r="X91" i="1"/>
  <c r="Y91" i="1"/>
  <c r="W92" i="1"/>
  <c r="X92" i="1"/>
  <c r="Y92" i="1"/>
  <c r="W93" i="1"/>
  <c r="X93" i="1"/>
  <c r="Y93" i="1"/>
  <c r="W94" i="1"/>
  <c r="X94" i="1"/>
  <c r="Y94" i="1"/>
  <c r="W95" i="1"/>
  <c r="X95" i="1"/>
  <c r="Y95" i="1"/>
  <c r="W96" i="1"/>
  <c r="X96" i="1"/>
  <c r="Y96" i="1"/>
  <c r="W97" i="1"/>
  <c r="X97" i="1"/>
  <c r="Y97" i="1"/>
  <c r="W103" i="1"/>
  <c r="X103" i="1"/>
  <c r="Y103" i="1"/>
  <c r="W104" i="1"/>
  <c r="X104" i="1"/>
  <c r="Y104" i="1"/>
  <c r="W105" i="1"/>
  <c r="X105" i="1"/>
  <c r="Y105" i="1"/>
  <c r="W98" i="1"/>
  <c r="X98" i="1"/>
  <c r="Y98" i="1"/>
  <c r="W106" i="1"/>
  <c r="X106" i="1"/>
  <c r="Y106" i="1"/>
  <c r="W107" i="1"/>
  <c r="X107" i="1"/>
  <c r="Y107" i="1"/>
  <c r="W99" i="1"/>
  <c r="X99" i="1"/>
  <c r="Y99" i="1"/>
  <c r="W100" i="1"/>
  <c r="X100" i="1"/>
  <c r="Y100" i="1"/>
  <c r="W101" i="1"/>
  <c r="X101" i="1"/>
  <c r="Y101" i="1"/>
  <c r="W102" i="1"/>
  <c r="X102" i="1"/>
  <c r="Y102" i="1"/>
  <c r="W108" i="1"/>
  <c r="X108" i="1"/>
  <c r="Y108" i="1"/>
  <c r="W109" i="1"/>
  <c r="X109" i="1"/>
  <c r="Y109" i="1"/>
  <c r="W110" i="1"/>
  <c r="X110" i="1"/>
  <c r="Y110" i="1"/>
  <c r="W111" i="1"/>
  <c r="X111" i="1"/>
  <c r="Y111" i="1"/>
  <c r="W112" i="1"/>
  <c r="X112" i="1"/>
  <c r="Y112" i="1"/>
  <c r="W113" i="1"/>
  <c r="X113" i="1"/>
  <c r="Y113" i="1"/>
  <c r="W114" i="1"/>
  <c r="X114" i="1"/>
  <c r="Y114" i="1"/>
  <c r="W115" i="1"/>
  <c r="X115" i="1"/>
  <c r="Y115" i="1"/>
  <c r="W116" i="1"/>
  <c r="X116" i="1"/>
  <c r="Y116" i="1"/>
  <c r="W117" i="1"/>
  <c r="X117" i="1"/>
  <c r="Y117" i="1"/>
  <c r="W118" i="1"/>
  <c r="X118" i="1"/>
  <c r="Y118" i="1"/>
  <c r="W119" i="1"/>
  <c r="X119" i="1"/>
  <c r="Y119" i="1"/>
  <c r="W120" i="1"/>
  <c r="X120" i="1"/>
  <c r="Y120" i="1"/>
  <c r="W121" i="1"/>
  <c r="X121" i="1"/>
  <c r="Y121" i="1"/>
  <c r="W122" i="1"/>
  <c r="X122" i="1"/>
  <c r="Y122" i="1"/>
  <c r="W123" i="1"/>
  <c r="X123" i="1"/>
  <c r="Y123" i="1"/>
  <c r="W124" i="1"/>
  <c r="X124" i="1"/>
  <c r="Y124" i="1"/>
  <c r="W126" i="1"/>
  <c r="X126" i="1"/>
  <c r="Y126" i="1"/>
  <c r="W127" i="1"/>
  <c r="X127" i="1"/>
  <c r="Y127" i="1"/>
  <c r="W128" i="1"/>
  <c r="X128" i="1"/>
  <c r="Y128" i="1"/>
  <c r="W129" i="1"/>
  <c r="X129" i="1"/>
  <c r="Y129" i="1"/>
  <c r="W130" i="1"/>
  <c r="X130" i="1"/>
  <c r="Y130" i="1"/>
  <c r="W131" i="1"/>
  <c r="X131" i="1"/>
  <c r="Y131" i="1"/>
  <c r="W132" i="1"/>
  <c r="X132" i="1"/>
  <c r="Y132" i="1"/>
  <c r="W133" i="1"/>
  <c r="X133" i="1"/>
  <c r="Y133" i="1"/>
  <c r="W134" i="1"/>
  <c r="X134" i="1"/>
  <c r="Y134" i="1"/>
  <c r="W135" i="1"/>
  <c r="X135" i="1"/>
  <c r="Y135" i="1"/>
  <c r="W136" i="1"/>
  <c r="X136" i="1"/>
  <c r="Y136" i="1"/>
  <c r="W137" i="1"/>
  <c r="X137" i="1"/>
  <c r="Y137" i="1"/>
  <c r="W138" i="1"/>
  <c r="X138" i="1"/>
  <c r="Y138" i="1"/>
  <c r="W139" i="1"/>
  <c r="X139" i="1"/>
  <c r="Y139" i="1"/>
  <c r="W140" i="1"/>
  <c r="X140" i="1"/>
  <c r="Y140" i="1"/>
  <c r="W141" i="1"/>
  <c r="X141" i="1"/>
  <c r="Y141" i="1"/>
  <c r="W142" i="1"/>
  <c r="X142" i="1"/>
  <c r="Y142" i="1"/>
  <c r="W143" i="1"/>
  <c r="X143" i="1"/>
  <c r="Y143" i="1"/>
  <c r="W144" i="1"/>
  <c r="X144" i="1"/>
  <c r="Y144" i="1"/>
  <c r="W145" i="1"/>
  <c r="X145" i="1"/>
  <c r="Y145" i="1"/>
  <c r="W146" i="1"/>
  <c r="X146" i="1"/>
  <c r="Y146" i="1"/>
  <c r="W147" i="1"/>
  <c r="X147" i="1"/>
  <c r="Y147" i="1"/>
  <c r="W148" i="1"/>
  <c r="X148" i="1"/>
  <c r="Y148" i="1"/>
  <c r="W149" i="1"/>
  <c r="X149" i="1"/>
  <c r="Y149" i="1"/>
  <c r="W150" i="1"/>
  <c r="X150" i="1"/>
  <c r="Y150" i="1"/>
  <c r="W156" i="1"/>
  <c r="X156" i="1"/>
  <c r="Y156" i="1"/>
  <c r="W157" i="1"/>
  <c r="X157" i="1"/>
  <c r="Y157" i="1"/>
  <c r="W151" i="1"/>
  <c r="X151" i="1"/>
  <c r="Y151" i="1"/>
  <c r="W152" i="1"/>
  <c r="X152" i="1"/>
  <c r="Y152" i="1"/>
  <c r="W153" i="1"/>
  <c r="X153" i="1"/>
  <c r="Y153" i="1"/>
  <c r="W154" i="1"/>
  <c r="X154" i="1"/>
  <c r="Y154" i="1"/>
  <c r="W155" i="1"/>
  <c r="X155" i="1"/>
  <c r="Y155" i="1"/>
  <c r="W158" i="1"/>
  <c r="X158" i="1"/>
  <c r="Y158" i="1"/>
  <c r="W159" i="1"/>
  <c r="X159" i="1"/>
  <c r="Y159" i="1"/>
  <c r="W160" i="1"/>
  <c r="X160" i="1"/>
  <c r="Y160" i="1"/>
  <c r="W161" i="1"/>
  <c r="X161" i="1"/>
  <c r="Y161" i="1"/>
  <c r="W162" i="1"/>
  <c r="X162" i="1"/>
  <c r="Y162" i="1"/>
  <c r="W163" i="1"/>
  <c r="X163" i="1"/>
  <c r="Y163" i="1"/>
  <c r="W164" i="1"/>
  <c r="X164" i="1"/>
  <c r="Y164" i="1"/>
  <c r="W165" i="1"/>
  <c r="X165" i="1"/>
  <c r="Y165" i="1"/>
  <c r="W166" i="1"/>
  <c r="X166" i="1"/>
  <c r="Y166" i="1"/>
  <c r="W167" i="1"/>
  <c r="X167" i="1"/>
  <c r="Y167" i="1"/>
  <c r="W168" i="1"/>
  <c r="X168" i="1"/>
  <c r="Y168" i="1"/>
  <c r="W169" i="1"/>
  <c r="X169" i="1"/>
  <c r="Y169" i="1"/>
  <c r="W170" i="1"/>
  <c r="X170" i="1"/>
  <c r="Y170" i="1"/>
  <c r="W171" i="1"/>
  <c r="X171" i="1"/>
  <c r="Y171" i="1"/>
  <c r="W172" i="1"/>
  <c r="X172" i="1"/>
  <c r="Y172" i="1"/>
  <c r="W173" i="1"/>
  <c r="X173" i="1"/>
  <c r="Y173" i="1"/>
  <c r="W174" i="1"/>
  <c r="X174" i="1"/>
  <c r="Y174" i="1"/>
  <c r="W175" i="1"/>
  <c r="X175" i="1"/>
  <c r="Y175" i="1"/>
  <c r="W176" i="1"/>
  <c r="X176" i="1"/>
  <c r="Y176" i="1"/>
  <c r="W177" i="1"/>
  <c r="X177" i="1"/>
  <c r="Y177" i="1"/>
  <c r="W184" i="1"/>
  <c r="X184" i="1"/>
  <c r="Y184" i="1"/>
  <c r="W178" i="1"/>
  <c r="X178" i="1"/>
  <c r="Y178" i="1"/>
  <c r="W179" i="1"/>
  <c r="X179" i="1"/>
  <c r="Y179" i="1"/>
  <c r="W180" i="1"/>
  <c r="X180" i="1"/>
  <c r="Y180" i="1"/>
  <c r="W181" i="1"/>
  <c r="X181" i="1"/>
  <c r="Y181" i="1"/>
  <c r="W182" i="1"/>
  <c r="X182" i="1"/>
  <c r="Y182" i="1"/>
  <c r="W183" i="1"/>
  <c r="X183" i="1"/>
  <c r="Y183" i="1"/>
  <c r="W185" i="1"/>
  <c r="X185" i="1"/>
  <c r="Y185" i="1"/>
  <c r="W190" i="1"/>
  <c r="X190" i="1"/>
  <c r="Y190" i="1"/>
  <c r="W186" i="1"/>
  <c r="X186" i="1"/>
  <c r="Y186" i="1"/>
  <c r="W187" i="1"/>
  <c r="X187" i="1"/>
  <c r="Y187" i="1"/>
  <c r="W188" i="1"/>
  <c r="X188" i="1"/>
  <c r="Y188" i="1"/>
  <c r="W189" i="1"/>
  <c r="X189" i="1"/>
  <c r="Y189" i="1"/>
  <c r="W191" i="1"/>
  <c r="X191" i="1"/>
  <c r="Y191" i="1"/>
  <c r="W192" i="1"/>
  <c r="X192" i="1"/>
  <c r="Y192" i="1"/>
  <c r="W193" i="1"/>
  <c r="X193" i="1"/>
  <c r="Y193" i="1"/>
  <c r="W194" i="1"/>
  <c r="X194" i="1"/>
  <c r="Y194" i="1"/>
  <c r="W195" i="1"/>
  <c r="X195" i="1"/>
  <c r="Y195" i="1"/>
  <c r="W196" i="1"/>
  <c r="X196" i="1"/>
  <c r="Y196" i="1"/>
  <c r="W199" i="1"/>
  <c r="X199" i="1"/>
  <c r="Y199" i="1"/>
  <c r="W200" i="1"/>
  <c r="X200" i="1"/>
  <c r="Y200" i="1"/>
  <c r="W201" i="1"/>
  <c r="X201" i="1"/>
  <c r="Y201" i="1"/>
  <c r="W197" i="1"/>
  <c r="X197" i="1"/>
  <c r="Y197" i="1"/>
  <c r="W198" i="1"/>
  <c r="X198" i="1"/>
  <c r="Y198" i="1"/>
  <c r="W202" i="1"/>
  <c r="X202" i="1"/>
  <c r="Y202" i="1"/>
  <c r="W203" i="1"/>
  <c r="X203" i="1"/>
  <c r="Y203" i="1"/>
  <c r="W204" i="1"/>
  <c r="X204" i="1"/>
  <c r="Y204" i="1"/>
  <c r="W205" i="1"/>
  <c r="X205" i="1"/>
  <c r="Y205" i="1"/>
  <c r="W206" i="1"/>
  <c r="X206" i="1"/>
  <c r="Y206" i="1"/>
  <c r="W207" i="1"/>
  <c r="X207" i="1"/>
  <c r="Y207" i="1"/>
  <c r="W208" i="1"/>
  <c r="X208" i="1"/>
  <c r="Y208" i="1"/>
  <c r="W209" i="1"/>
  <c r="X209" i="1"/>
  <c r="Y209" i="1"/>
  <c r="W210" i="1"/>
  <c r="X210" i="1"/>
  <c r="Y210" i="1"/>
  <c r="W211" i="1"/>
  <c r="X211" i="1"/>
  <c r="Y211" i="1"/>
  <c r="W212" i="1"/>
  <c r="X212" i="1"/>
  <c r="Y212" i="1"/>
  <c r="W213" i="1"/>
  <c r="X213" i="1"/>
  <c r="Y213" i="1"/>
  <c r="W214" i="1"/>
  <c r="X214" i="1"/>
  <c r="Y214" i="1"/>
  <c r="W215" i="1"/>
  <c r="X215" i="1"/>
  <c r="Y215" i="1"/>
  <c r="W216" i="1"/>
  <c r="X216" i="1"/>
  <c r="Y216" i="1"/>
  <c r="W217" i="1"/>
  <c r="X217" i="1"/>
  <c r="Y217" i="1"/>
  <c r="W218" i="1"/>
  <c r="X218" i="1"/>
  <c r="Y218" i="1"/>
  <c r="W219" i="1"/>
  <c r="X219" i="1"/>
  <c r="Y219" i="1"/>
  <c r="W220" i="1"/>
  <c r="X220" i="1"/>
  <c r="Y220" i="1"/>
  <c r="W221" i="1"/>
  <c r="X221" i="1"/>
  <c r="Y221" i="1"/>
  <c r="W222" i="1"/>
  <c r="X222" i="1"/>
  <c r="Y222" i="1"/>
  <c r="W223" i="1"/>
  <c r="X223" i="1"/>
  <c r="Y223" i="1"/>
  <c r="W224" i="1"/>
  <c r="X224" i="1"/>
  <c r="Y224" i="1"/>
  <c r="W225" i="1"/>
  <c r="X225" i="1"/>
  <c r="Y225" i="1"/>
  <c r="W226" i="1"/>
  <c r="X226" i="1"/>
  <c r="Y226" i="1"/>
  <c r="W227" i="1"/>
  <c r="X227" i="1"/>
  <c r="Y227" i="1"/>
  <c r="W228" i="1"/>
  <c r="X228" i="1"/>
  <c r="Y228" i="1"/>
  <c r="W229" i="1"/>
  <c r="X229" i="1"/>
  <c r="Y229" i="1"/>
  <c r="W230" i="1"/>
  <c r="X230" i="1"/>
  <c r="Y230" i="1"/>
  <c r="W231" i="1"/>
  <c r="X231" i="1"/>
  <c r="Y231" i="1"/>
  <c r="W232" i="1"/>
  <c r="X232" i="1"/>
  <c r="Y232" i="1"/>
  <c r="W233" i="1"/>
  <c r="X233" i="1"/>
  <c r="Y233" i="1"/>
  <c r="W234" i="1"/>
  <c r="X234" i="1"/>
  <c r="Y234" i="1"/>
  <c r="W235" i="1"/>
  <c r="X235" i="1"/>
  <c r="Y235" i="1"/>
  <c r="W236" i="1"/>
  <c r="X236" i="1"/>
  <c r="Y236" i="1"/>
  <c r="W237" i="1"/>
  <c r="X237" i="1"/>
  <c r="Y237" i="1"/>
  <c r="W238" i="1"/>
  <c r="X238" i="1"/>
  <c r="Y238" i="1"/>
  <c r="W240" i="1"/>
  <c r="X240" i="1"/>
  <c r="Y240" i="1"/>
  <c r="W241" i="1"/>
  <c r="X241" i="1"/>
  <c r="Y241" i="1"/>
  <c r="W242" i="1"/>
  <c r="X242" i="1"/>
  <c r="Y242" i="1"/>
  <c r="W239" i="1"/>
  <c r="X239" i="1"/>
  <c r="Y239" i="1"/>
  <c r="W243" i="1"/>
  <c r="X243" i="1"/>
  <c r="Y243" i="1"/>
  <c r="W244" i="1"/>
  <c r="X244" i="1"/>
  <c r="Y244" i="1"/>
  <c r="W245" i="1"/>
  <c r="X245" i="1"/>
  <c r="Y245" i="1"/>
  <c r="W247" i="1"/>
  <c r="X247" i="1"/>
  <c r="Y247" i="1"/>
  <c r="W246" i="1"/>
  <c r="X246" i="1"/>
  <c r="Y246" i="1"/>
  <c r="W248" i="1"/>
  <c r="X248" i="1"/>
  <c r="Y248" i="1"/>
  <c r="W249" i="1"/>
  <c r="X249" i="1"/>
  <c r="Y249" i="1"/>
  <c r="W250" i="1"/>
  <c r="X250" i="1"/>
  <c r="Y250" i="1"/>
  <c r="W251" i="1"/>
  <c r="X251" i="1"/>
  <c r="Y251" i="1"/>
  <c r="W252" i="1"/>
  <c r="X252" i="1"/>
  <c r="Y252" i="1"/>
  <c r="W255" i="1"/>
  <c r="X255" i="1"/>
  <c r="Y255" i="1"/>
  <c r="W256" i="1"/>
  <c r="X256" i="1"/>
  <c r="Y256" i="1"/>
  <c r="W253" i="1"/>
  <c r="X253" i="1"/>
  <c r="Y253" i="1"/>
  <c r="W254" i="1"/>
  <c r="X254" i="1"/>
  <c r="Y254" i="1"/>
  <c r="W257" i="1"/>
  <c r="X257" i="1"/>
  <c r="Y257" i="1"/>
  <c r="W259" i="1"/>
  <c r="X259" i="1"/>
  <c r="Y259" i="1"/>
  <c r="W260" i="1"/>
  <c r="X260" i="1"/>
  <c r="Y260" i="1"/>
  <c r="W261" i="1"/>
  <c r="X261" i="1"/>
  <c r="Y261" i="1"/>
  <c r="W262" i="1"/>
  <c r="X262" i="1"/>
  <c r="Y262" i="1"/>
  <c r="W263" i="1"/>
  <c r="X263" i="1"/>
  <c r="Y263" i="1"/>
  <c r="W264" i="1"/>
  <c r="X264" i="1"/>
  <c r="Y264" i="1"/>
  <c r="W265" i="1"/>
  <c r="X265" i="1"/>
  <c r="Y265" i="1"/>
  <c r="W266" i="1"/>
  <c r="X266" i="1"/>
  <c r="Y266" i="1"/>
  <c r="W268" i="1"/>
  <c r="X268" i="1"/>
  <c r="Y268" i="1"/>
  <c r="W269" i="1"/>
  <c r="X269" i="1"/>
  <c r="Y269" i="1"/>
  <c r="W267" i="1"/>
  <c r="X267" i="1"/>
  <c r="Y267" i="1"/>
  <c r="W270" i="1"/>
  <c r="X270" i="1"/>
  <c r="Y270" i="1"/>
  <c r="W271" i="1"/>
  <c r="X271" i="1"/>
  <c r="Y271" i="1"/>
  <c r="W272" i="1"/>
  <c r="X272" i="1"/>
  <c r="Y272" i="1"/>
  <c r="W273" i="1"/>
  <c r="X273" i="1"/>
  <c r="Y273" i="1"/>
  <c r="W274" i="1"/>
  <c r="X274" i="1"/>
  <c r="Y274" i="1"/>
  <c r="W275" i="1"/>
  <c r="X275" i="1"/>
  <c r="Y275" i="1"/>
  <c r="W276" i="1"/>
  <c r="X276" i="1"/>
  <c r="Y276" i="1"/>
  <c r="W277" i="1"/>
  <c r="X277" i="1"/>
  <c r="Y277" i="1"/>
  <c r="W278" i="1"/>
  <c r="X278" i="1"/>
  <c r="Y278" i="1"/>
  <c r="W279" i="1"/>
  <c r="X279" i="1"/>
  <c r="Y279" i="1"/>
  <c r="W280" i="1"/>
  <c r="X280" i="1"/>
  <c r="Y280" i="1"/>
  <c r="W281" i="1"/>
  <c r="X281" i="1"/>
  <c r="Y281" i="1"/>
  <c r="W282" i="1"/>
  <c r="X282" i="1"/>
  <c r="Y282" i="1"/>
  <c r="W283" i="1"/>
  <c r="X283" i="1"/>
  <c r="Y283" i="1"/>
  <c r="W284" i="1"/>
  <c r="X284" i="1"/>
  <c r="Y284" i="1"/>
  <c r="W287" i="1"/>
  <c r="X287" i="1"/>
  <c r="Y287" i="1"/>
  <c r="W285" i="1"/>
  <c r="X285" i="1"/>
  <c r="Y285" i="1"/>
  <c r="W286" i="1"/>
  <c r="X286" i="1"/>
  <c r="Y286" i="1"/>
  <c r="W289" i="1"/>
  <c r="X289" i="1"/>
  <c r="Y289" i="1"/>
  <c r="W290" i="1"/>
  <c r="X290" i="1"/>
  <c r="Y290" i="1"/>
  <c r="W291" i="1"/>
  <c r="X291" i="1"/>
  <c r="Y291" i="1"/>
  <c r="W293" i="1"/>
  <c r="X293" i="1"/>
  <c r="Y293" i="1"/>
  <c r="W294" i="1"/>
  <c r="X294" i="1"/>
  <c r="Y294" i="1"/>
  <c r="W295" i="1"/>
  <c r="X295" i="1"/>
  <c r="Y295" i="1"/>
  <c r="W296" i="1"/>
  <c r="X296" i="1"/>
  <c r="Y296" i="1"/>
  <c r="W297" i="1"/>
  <c r="X297" i="1"/>
  <c r="Y297" i="1"/>
  <c r="W298" i="1"/>
  <c r="X298" i="1"/>
  <c r="Y298" i="1"/>
  <c r="W299" i="1"/>
  <c r="X299" i="1"/>
  <c r="Y299" i="1"/>
  <c r="W300" i="1"/>
  <c r="X300" i="1"/>
  <c r="Y300" i="1"/>
  <c r="W301" i="1"/>
  <c r="X301" i="1"/>
  <c r="Y301" i="1"/>
  <c r="W302" i="1"/>
  <c r="X302" i="1"/>
  <c r="Y302" i="1"/>
  <c r="W303" i="1"/>
  <c r="X303" i="1"/>
  <c r="Y303" i="1"/>
  <c r="W304" i="1"/>
  <c r="X304" i="1"/>
  <c r="Y304" i="1"/>
  <c r="W305" i="1"/>
  <c r="X305" i="1"/>
  <c r="Y305" i="1"/>
  <c r="W306" i="1"/>
  <c r="X306" i="1"/>
  <c r="Y306" i="1"/>
  <c r="W308" i="1"/>
  <c r="X308" i="1"/>
  <c r="Y308" i="1"/>
  <c r="W307" i="1"/>
  <c r="X307" i="1"/>
  <c r="Y307" i="1"/>
  <c r="W309" i="1"/>
  <c r="X309" i="1"/>
  <c r="Y309" i="1"/>
  <c r="W310" i="1"/>
  <c r="X310" i="1"/>
  <c r="Y310" i="1"/>
  <c r="W312" i="1"/>
  <c r="X312" i="1"/>
  <c r="Y312" i="1"/>
  <c r="W313" i="1"/>
  <c r="X313" i="1"/>
  <c r="Y313" i="1"/>
  <c r="W314" i="1"/>
  <c r="X314" i="1"/>
  <c r="Y314" i="1"/>
  <c r="W315" i="1"/>
  <c r="X315" i="1"/>
  <c r="Y315" i="1"/>
  <c r="W316" i="1"/>
  <c r="X316" i="1"/>
  <c r="Y316" i="1"/>
  <c r="W317" i="1"/>
  <c r="X317" i="1"/>
  <c r="Y317" i="1"/>
  <c r="W318" i="1"/>
  <c r="X318" i="1"/>
  <c r="Y318" i="1"/>
  <c r="W319" i="1"/>
  <c r="X319" i="1"/>
  <c r="Y319" i="1"/>
  <c r="W320" i="1"/>
  <c r="X320" i="1"/>
  <c r="Y320" i="1"/>
  <c r="W322" i="1"/>
  <c r="X322" i="1"/>
  <c r="Y322" i="1"/>
  <c r="W323" i="1"/>
  <c r="X323" i="1"/>
  <c r="Y323" i="1"/>
  <c r="W325" i="1"/>
  <c r="X325" i="1"/>
  <c r="Y325" i="1"/>
  <c r="W326" i="1"/>
  <c r="X326" i="1"/>
  <c r="Y326" i="1"/>
  <c r="W324" i="1"/>
  <c r="X324" i="1"/>
  <c r="Y324" i="1"/>
  <c r="W328" i="1"/>
  <c r="X328" i="1"/>
  <c r="Y328" i="1"/>
  <c r="W329" i="1"/>
  <c r="X329" i="1"/>
  <c r="Y329" i="1"/>
  <c r="W334" i="1"/>
  <c r="X334" i="1"/>
  <c r="Y334" i="1"/>
  <c r="W335" i="1"/>
  <c r="X335" i="1"/>
  <c r="Y335" i="1"/>
  <c r="W336" i="1"/>
  <c r="X336" i="1"/>
  <c r="Y336" i="1"/>
  <c r="W337" i="1"/>
  <c r="X337" i="1"/>
  <c r="Y337" i="1"/>
  <c r="W331" i="1"/>
  <c r="X331" i="1"/>
  <c r="Y331" i="1"/>
  <c r="W333" i="1"/>
  <c r="X333" i="1"/>
  <c r="Y333" i="1"/>
  <c r="W338" i="1"/>
  <c r="X338" i="1"/>
  <c r="Y338" i="1"/>
  <c r="W339" i="1"/>
  <c r="X339" i="1"/>
  <c r="Y339" i="1"/>
  <c r="W340" i="1"/>
  <c r="X340" i="1"/>
  <c r="Y340" i="1"/>
  <c r="W341" i="1"/>
  <c r="X341" i="1"/>
  <c r="Y341" i="1"/>
  <c r="W346" i="1"/>
  <c r="X346" i="1"/>
  <c r="Y346" i="1"/>
  <c r="W347" i="1"/>
  <c r="X347" i="1"/>
  <c r="Y347" i="1"/>
  <c r="W348" i="1"/>
  <c r="X348" i="1"/>
  <c r="Y348" i="1"/>
  <c r="W343" i="1"/>
  <c r="X343" i="1"/>
  <c r="Y343" i="1"/>
  <c r="W352" i="1"/>
  <c r="X352" i="1"/>
  <c r="Y352" i="1"/>
  <c r="W353" i="1"/>
  <c r="X353" i="1"/>
  <c r="Y353" i="1"/>
  <c r="W354" i="1"/>
  <c r="X354" i="1"/>
  <c r="Y354" i="1"/>
  <c r="W355" i="1"/>
  <c r="X355" i="1"/>
  <c r="Y355" i="1"/>
  <c r="W356" i="1"/>
  <c r="X356" i="1"/>
  <c r="Y356" i="1"/>
  <c r="W350" i="1"/>
  <c r="X350" i="1"/>
  <c r="Y350" i="1"/>
  <c r="W363" i="1"/>
  <c r="X363" i="1"/>
  <c r="Y363" i="1"/>
  <c r="W359" i="1"/>
  <c r="X359" i="1"/>
  <c r="Y359" i="1"/>
  <c r="W360" i="1"/>
  <c r="X360" i="1"/>
  <c r="Y360" i="1"/>
  <c r="W361" i="1"/>
  <c r="X361" i="1"/>
  <c r="Y361" i="1"/>
  <c r="W362" i="1"/>
  <c r="X362" i="1"/>
  <c r="Y362" i="1"/>
  <c r="W365" i="1"/>
  <c r="X365" i="1"/>
  <c r="Y365" i="1"/>
  <c r="W369" i="1"/>
  <c r="X369" i="1"/>
  <c r="Y369" i="1"/>
  <c r="W367" i="1"/>
  <c r="X367" i="1"/>
  <c r="Y367" i="1"/>
  <c r="W370" i="1"/>
  <c r="X370" i="1"/>
  <c r="Y370" i="1"/>
  <c r="W368" i="1"/>
  <c r="X368" i="1"/>
  <c r="Y368" i="1"/>
  <c r="W375" i="1"/>
  <c r="X375" i="1"/>
  <c r="Y375" i="1"/>
  <c r="W376" i="1"/>
  <c r="X376" i="1"/>
  <c r="Y376" i="1"/>
  <c r="W371" i="1"/>
  <c r="X371" i="1"/>
  <c r="Y371" i="1"/>
  <c r="W372" i="1"/>
  <c r="X372" i="1"/>
  <c r="Y372" i="1"/>
  <c r="W373" i="1"/>
  <c r="X373" i="1"/>
  <c r="Y373" i="1"/>
  <c r="W374" i="1"/>
  <c r="X374" i="1"/>
  <c r="Y374" i="1"/>
  <c r="W377" i="1"/>
  <c r="X377" i="1"/>
  <c r="Y377" i="1"/>
  <c r="W381" i="1"/>
  <c r="X381" i="1"/>
  <c r="Y381" i="1"/>
  <c r="W382" i="1"/>
  <c r="X382" i="1"/>
  <c r="Y382" i="1"/>
  <c r="W384" i="1"/>
  <c r="X384" i="1"/>
  <c r="Y384" i="1"/>
  <c r="W385" i="1"/>
  <c r="X385" i="1"/>
  <c r="Y385" i="1"/>
  <c r="W386" i="1"/>
  <c r="X386" i="1"/>
  <c r="Y386" i="1"/>
  <c r="W387" i="1"/>
  <c r="X387" i="1"/>
  <c r="Y387" i="1"/>
  <c r="W388" i="1"/>
  <c r="X388" i="1"/>
  <c r="Y388" i="1"/>
  <c r="W389" i="1"/>
  <c r="X389" i="1"/>
  <c r="Y389" i="1"/>
  <c r="W390" i="1"/>
  <c r="X390" i="1"/>
  <c r="Y390" i="1"/>
  <c r="W391" i="1"/>
  <c r="X391" i="1"/>
  <c r="Y391" i="1"/>
  <c r="W392" i="1"/>
  <c r="X392" i="1"/>
  <c r="Y392" i="1"/>
  <c r="W394" i="1"/>
  <c r="X394" i="1"/>
  <c r="Y394" i="1"/>
  <c r="W395" i="1"/>
  <c r="X395" i="1"/>
  <c r="Y395" i="1"/>
  <c r="W396" i="1"/>
  <c r="X396" i="1"/>
  <c r="Y396" i="1"/>
  <c r="W393" i="1"/>
  <c r="X393" i="1"/>
  <c r="Y393" i="1"/>
  <c r="W397" i="1"/>
  <c r="X397" i="1"/>
  <c r="Y397" i="1"/>
  <c r="W398" i="1"/>
  <c r="X398" i="1"/>
  <c r="Y398" i="1"/>
  <c r="W399" i="1"/>
  <c r="X399" i="1"/>
  <c r="Y399" i="1"/>
  <c r="W400" i="1"/>
  <c r="X400" i="1"/>
  <c r="Y400" i="1"/>
  <c r="W401" i="1"/>
  <c r="X401" i="1"/>
  <c r="Y401" i="1"/>
  <c r="W402" i="1"/>
  <c r="X402" i="1"/>
  <c r="Y402" i="1"/>
  <c r="W403" i="1"/>
  <c r="X403" i="1"/>
  <c r="Y403" i="1"/>
  <c r="W404" i="1"/>
  <c r="X404" i="1"/>
  <c r="Y404" i="1"/>
  <c r="W405" i="1"/>
  <c r="X405" i="1"/>
  <c r="Y405" i="1"/>
  <c r="W406" i="1"/>
  <c r="X406" i="1"/>
  <c r="Y406" i="1"/>
  <c r="W408" i="1"/>
  <c r="X408" i="1"/>
  <c r="Y408" i="1"/>
  <c r="W409" i="1"/>
  <c r="X409" i="1"/>
  <c r="Y409" i="1"/>
  <c r="W410" i="1"/>
  <c r="X410" i="1"/>
  <c r="Y410" i="1"/>
  <c r="W411" i="1"/>
  <c r="X411" i="1"/>
  <c r="Y411" i="1"/>
  <c r="W407" i="1"/>
  <c r="X407" i="1"/>
  <c r="Y407" i="1"/>
  <c r="W412" i="1"/>
  <c r="X412" i="1"/>
  <c r="Y412" i="1"/>
  <c r="W415" i="1"/>
  <c r="X415" i="1"/>
  <c r="Y415" i="1"/>
  <c r="W416" i="1"/>
  <c r="X416" i="1"/>
  <c r="Y416" i="1"/>
  <c r="W418" i="1"/>
  <c r="X418" i="1"/>
  <c r="Y418" i="1"/>
  <c r="W419" i="1"/>
  <c r="X419" i="1"/>
  <c r="Y419" i="1"/>
  <c r="W420" i="1"/>
  <c r="X420" i="1"/>
  <c r="Y420" i="1"/>
  <c r="W421" i="1"/>
  <c r="X421" i="1"/>
  <c r="Y421" i="1"/>
  <c r="W417" i="1"/>
  <c r="X417" i="1"/>
  <c r="Y417" i="1"/>
  <c r="W422" i="1"/>
  <c r="X422" i="1"/>
  <c r="Y422" i="1"/>
  <c r="W423" i="1"/>
  <c r="X423" i="1"/>
  <c r="Y423" i="1"/>
  <c r="W424" i="1"/>
  <c r="X424" i="1"/>
  <c r="Y424" i="1"/>
  <c r="W425" i="1"/>
  <c r="X425" i="1"/>
  <c r="Y425" i="1"/>
  <c r="W426" i="1"/>
  <c r="X426" i="1"/>
  <c r="Y426" i="1"/>
  <c r="W427" i="1"/>
  <c r="X427" i="1"/>
  <c r="Y427" i="1"/>
  <c r="W428" i="1"/>
  <c r="X428" i="1"/>
  <c r="Y428" i="1"/>
  <c r="W429" i="1"/>
  <c r="X429" i="1"/>
  <c r="Y429" i="1"/>
  <c r="W430" i="1"/>
  <c r="X430" i="1"/>
  <c r="Y430" i="1"/>
  <c r="W433" i="1"/>
  <c r="X433" i="1"/>
  <c r="Y433" i="1"/>
  <c r="W431" i="1"/>
  <c r="X431" i="1"/>
  <c r="Y431" i="1"/>
  <c r="W432" i="1"/>
  <c r="X432" i="1"/>
  <c r="Y432" i="1"/>
  <c r="W434" i="1"/>
  <c r="X434" i="1"/>
  <c r="Y434" i="1"/>
  <c r="W439" i="1"/>
  <c r="X439" i="1"/>
  <c r="Y439" i="1"/>
  <c r="W440" i="1"/>
  <c r="X440" i="1"/>
  <c r="Y440" i="1"/>
  <c r="W441" i="1"/>
  <c r="X441" i="1"/>
  <c r="Y441" i="1"/>
  <c r="W435" i="1"/>
  <c r="X435" i="1"/>
  <c r="Y435" i="1"/>
  <c r="W436" i="1"/>
  <c r="X436" i="1"/>
  <c r="Y436" i="1"/>
  <c r="W437" i="1"/>
  <c r="X437" i="1"/>
  <c r="Y437" i="1"/>
  <c r="W438" i="1"/>
  <c r="X438" i="1"/>
  <c r="Y438" i="1"/>
  <c r="W442" i="1"/>
  <c r="X442" i="1"/>
  <c r="Y442" i="1"/>
  <c r="W443" i="1"/>
  <c r="X443" i="1"/>
  <c r="Y443" i="1"/>
  <c r="W444" i="1"/>
  <c r="X444" i="1"/>
  <c r="Y444" i="1"/>
  <c r="W445" i="1"/>
  <c r="X445" i="1"/>
  <c r="Y445" i="1"/>
  <c r="W447" i="1"/>
  <c r="X447" i="1"/>
  <c r="Y447" i="1"/>
  <c r="W448" i="1"/>
  <c r="X448" i="1"/>
  <c r="Y448" i="1"/>
  <c r="W451" i="1"/>
  <c r="X451" i="1"/>
  <c r="Y451" i="1"/>
  <c r="W452" i="1"/>
  <c r="X452" i="1"/>
  <c r="Y452" i="1"/>
  <c r="W454" i="1"/>
  <c r="X454" i="1"/>
  <c r="Y454" i="1"/>
  <c r="W455" i="1"/>
  <c r="X455" i="1"/>
  <c r="Y455" i="1"/>
  <c r="W456" i="1"/>
  <c r="X456" i="1"/>
  <c r="Y456" i="1"/>
  <c r="W460" i="1"/>
  <c r="X460" i="1"/>
  <c r="Y460" i="1"/>
  <c r="W461" i="1"/>
  <c r="X461" i="1"/>
  <c r="Y461" i="1"/>
  <c r="W462" i="1"/>
  <c r="X462" i="1"/>
  <c r="Y462" i="1"/>
  <c r="W457" i="1"/>
  <c r="X457" i="1"/>
  <c r="Y457" i="1"/>
  <c r="W458" i="1"/>
  <c r="X458" i="1"/>
  <c r="Y458" i="1"/>
  <c r="W459" i="1"/>
  <c r="X459" i="1"/>
  <c r="Y459" i="1"/>
  <c r="W463" i="1"/>
  <c r="X463" i="1"/>
  <c r="Y463" i="1"/>
  <c r="W464" i="1"/>
  <c r="X464" i="1"/>
  <c r="Y464" i="1"/>
  <c r="W466" i="1"/>
  <c r="X466" i="1"/>
  <c r="Y466" i="1"/>
  <c r="W467" i="1"/>
  <c r="X467" i="1"/>
  <c r="Y467" i="1"/>
  <c r="W468" i="1"/>
  <c r="X468" i="1"/>
  <c r="Y468" i="1"/>
  <c r="W465" i="1"/>
  <c r="X465" i="1"/>
  <c r="Y465" i="1"/>
  <c r="W469" i="1"/>
  <c r="X469" i="1"/>
  <c r="Y469" i="1"/>
  <c r="W470" i="1"/>
  <c r="X470" i="1"/>
  <c r="Y470" i="1"/>
  <c r="W472" i="1"/>
  <c r="X472" i="1"/>
  <c r="Y472" i="1"/>
  <c r="W473" i="1"/>
  <c r="X473" i="1"/>
  <c r="Y473" i="1"/>
  <c r="W471" i="1"/>
  <c r="X471" i="1"/>
  <c r="Y471" i="1"/>
  <c r="W475" i="1"/>
  <c r="X475" i="1"/>
  <c r="Y475" i="1"/>
  <c r="W477" i="1"/>
  <c r="X477" i="1"/>
  <c r="Y477" i="1"/>
  <c r="W478" i="1"/>
  <c r="X478" i="1"/>
  <c r="Y478" i="1"/>
  <c r="W476" i="1"/>
  <c r="X476" i="1"/>
  <c r="Y476" i="1"/>
  <c r="W479" i="1"/>
  <c r="X479" i="1"/>
  <c r="Y479" i="1"/>
  <c r="W481" i="1"/>
  <c r="X481" i="1"/>
  <c r="Y481" i="1"/>
  <c r="W483" i="1"/>
  <c r="X483" i="1"/>
  <c r="Y483" i="1"/>
  <c r="W480" i="1"/>
  <c r="X480" i="1"/>
  <c r="Y480" i="1"/>
  <c r="W484" i="1"/>
  <c r="X484" i="1"/>
  <c r="Y484" i="1"/>
  <c r="W482" i="1"/>
  <c r="X482" i="1"/>
  <c r="Y482" i="1"/>
  <c r="W486" i="1"/>
  <c r="X486" i="1"/>
  <c r="Y486" i="1"/>
  <c r="W487" i="1"/>
  <c r="X487" i="1"/>
  <c r="Y487" i="1"/>
  <c r="W485" i="1"/>
  <c r="X485" i="1"/>
  <c r="Y485" i="1"/>
  <c r="W488" i="1"/>
  <c r="X488" i="1"/>
  <c r="Y488" i="1"/>
  <c r="W489" i="1"/>
  <c r="X489" i="1"/>
  <c r="Y489" i="1"/>
  <c r="W490" i="1"/>
  <c r="X490" i="1"/>
  <c r="Y490" i="1"/>
  <c r="W491" i="1"/>
  <c r="X491" i="1"/>
  <c r="Y491" i="1"/>
  <c r="W492" i="1"/>
  <c r="X492" i="1"/>
  <c r="Y492" i="1"/>
  <c r="W493" i="1"/>
  <c r="X493" i="1"/>
  <c r="Y493" i="1"/>
  <c r="W495" i="1"/>
  <c r="X495" i="1"/>
  <c r="Y495" i="1"/>
  <c r="W496" i="1"/>
  <c r="X496" i="1"/>
  <c r="Y496" i="1"/>
  <c r="W501" i="1"/>
  <c r="X501" i="1"/>
  <c r="Y501" i="1"/>
  <c r="W498" i="1"/>
  <c r="X498" i="1"/>
  <c r="Y498" i="1"/>
  <c r="W499" i="1"/>
  <c r="X499" i="1"/>
  <c r="Y499" i="1"/>
  <c r="W500" i="1"/>
  <c r="X500" i="1"/>
  <c r="Y500" i="1"/>
  <c r="W502" i="1"/>
  <c r="X502" i="1"/>
  <c r="Y502" i="1"/>
  <c r="W507" i="1"/>
  <c r="X507" i="1"/>
  <c r="Y507" i="1"/>
  <c r="W503" i="1"/>
  <c r="X503" i="1"/>
  <c r="Y503" i="1"/>
  <c r="W504" i="1"/>
  <c r="X504" i="1"/>
  <c r="Y504" i="1"/>
  <c r="W505" i="1"/>
  <c r="X505" i="1"/>
  <c r="Y505" i="1"/>
  <c r="W506" i="1"/>
  <c r="X506" i="1"/>
  <c r="Y506" i="1"/>
  <c r="W510" i="1"/>
  <c r="X510" i="1"/>
  <c r="Y510" i="1"/>
  <c r="W508" i="1"/>
  <c r="X508" i="1"/>
  <c r="Y508" i="1"/>
  <c r="W509" i="1"/>
  <c r="X509" i="1"/>
  <c r="Y509" i="1"/>
  <c r="W511" i="1"/>
  <c r="X511" i="1"/>
  <c r="Y511" i="1"/>
  <c r="W512" i="1"/>
  <c r="X512" i="1"/>
  <c r="Y512" i="1"/>
  <c r="W513" i="1"/>
  <c r="X513" i="1"/>
  <c r="Y513" i="1"/>
  <c r="W514" i="1"/>
  <c r="X514" i="1"/>
  <c r="Y514" i="1"/>
  <c r="W515" i="1"/>
  <c r="X515" i="1"/>
  <c r="Y515" i="1"/>
  <c r="W516" i="1"/>
  <c r="X516" i="1"/>
  <c r="Y516" i="1"/>
  <c r="W517" i="1"/>
  <c r="X517" i="1"/>
  <c r="Y517" i="1"/>
  <c r="W518" i="1"/>
  <c r="X518" i="1"/>
  <c r="Y518" i="1"/>
  <c r="W519" i="1"/>
  <c r="X519" i="1"/>
  <c r="Y519" i="1"/>
  <c r="W520" i="1"/>
  <c r="X520" i="1"/>
  <c r="Y520" i="1"/>
  <c r="X521" i="1"/>
  <c r="Y521" i="1"/>
  <c r="W523" i="1"/>
  <c r="X523" i="1"/>
  <c r="Y523" i="1"/>
  <c r="W524" i="1"/>
  <c r="X524" i="1"/>
  <c r="Y524" i="1"/>
  <c r="W525" i="1"/>
  <c r="X525" i="1"/>
  <c r="Y525" i="1"/>
  <c r="W526" i="1"/>
  <c r="X526" i="1"/>
  <c r="Y526" i="1"/>
  <c r="W528" i="1"/>
  <c r="X528" i="1"/>
  <c r="Y528" i="1"/>
  <c r="W529" i="1"/>
  <c r="X529" i="1"/>
  <c r="Y529" i="1"/>
  <c r="W530" i="1"/>
  <c r="X530" i="1"/>
  <c r="Y530" i="1"/>
  <c r="W531" i="1"/>
  <c r="X531" i="1"/>
  <c r="Y531" i="1"/>
  <c r="W532" i="1"/>
  <c r="X532" i="1"/>
  <c r="Y532" i="1"/>
  <c r="W533" i="1"/>
  <c r="X533" i="1"/>
  <c r="Y533" i="1"/>
  <c r="W534" i="1"/>
  <c r="X534" i="1"/>
  <c r="Y534" i="1"/>
  <c r="W535" i="1"/>
  <c r="X535" i="1"/>
  <c r="Y535" i="1"/>
  <c r="Y5" i="1"/>
  <c r="X5" i="1"/>
  <c r="W5" i="1"/>
  <c r="AC273" i="1"/>
  <c r="AN543" i="1" l="1"/>
  <c r="AL543" i="1"/>
  <c r="AM543" i="1"/>
  <c r="AM544" i="1"/>
  <c r="AN544" i="1"/>
  <c r="AL544" i="1"/>
  <c r="AO544" i="1" s="1"/>
  <c r="AP545" i="1"/>
  <c r="AH545" i="1"/>
  <c r="AP542" i="1"/>
  <c r="AH542" i="1"/>
  <c r="AP543" i="1"/>
  <c r="AH543" i="1"/>
  <c r="AP546" i="1"/>
  <c r="AH546" i="1"/>
  <c r="AP544" i="1"/>
  <c r="AH544" i="1"/>
  <c r="AP537" i="1"/>
  <c r="AH537" i="1"/>
  <c r="AP536" i="1"/>
  <c r="AH536" i="1"/>
  <c r="AP541" i="1"/>
  <c r="AH541" i="1"/>
  <c r="AP539" i="1"/>
  <c r="AH539" i="1"/>
  <c r="AP538" i="1"/>
  <c r="AH538" i="1"/>
  <c r="AC533" i="1"/>
  <c r="AC532" i="1"/>
  <c r="AC523" i="1"/>
  <c r="AC516" i="1"/>
  <c r="AC451" i="1"/>
  <c r="AC275" i="1"/>
  <c r="AO543" i="1" l="1"/>
  <c r="AC228" i="1"/>
  <c r="AC229" i="1"/>
  <c r="AC230" i="1"/>
  <c r="AC226" i="1"/>
  <c r="AC227" i="1"/>
  <c r="AC534" i="1" l="1"/>
  <c r="AC535" i="1"/>
  <c r="AC531" i="1"/>
  <c r="V21" i="4"/>
  <c r="V20" i="4"/>
  <c r="V19" i="4"/>
  <c r="V15" i="4"/>
  <c r="V14" i="4"/>
  <c r="V13" i="4"/>
  <c r="V10" i="4"/>
  <c r="V9" i="4"/>
  <c r="V8" i="4"/>
  <c r="V5" i="4"/>
  <c r="V4" i="4"/>
  <c r="V3" i="4"/>
  <c r="N331" i="2"/>
  <c r="L331" i="2"/>
  <c r="P296" i="2"/>
  <c r="R35" i="2"/>
  <c r="AC525" i="1"/>
  <c r="AC526" i="1"/>
  <c r="AC524" i="1"/>
  <c r="AC530" i="1"/>
  <c r="AC529" i="1"/>
  <c r="AC528" i="1"/>
  <c r="AC527" i="1"/>
  <c r="AC522" i="1"/>
  <c r="M332" i="2" l="1"/>
  <c r="AC511" i="1"/>
  <c r="AC502" i="1"/>
  <c r="AC509" i="1"/>
  <c r="AC482" i="1"/>
  <c r="AC521" i="1"/>
  <c r="AC484" i="1"/>
  <c r="AC513" i="1"/>
  <c r="AC512" i="1"/>
  <c r="AC518" i="1"/>
  <c r="AC485" i="1"/>
  <c r="AC489" i="1"/>
  <c r="AC500" i="1"/>
  <c r="AC499" i="1"/>
  <c r="AC498" i="1"/>
  <c r="AC508" i="1"/>
  <c r="AC520" i="1"/>
  <c r="AC452" i="1"/>
  <c r="AC470" i="1"/>
  <c r="AC448" i="1"/>
  <c r="AC476" i="1"/>
  <c r="AC463" i="1"/>
  <c r="AC456" i="1"/>
  <c r="AC517" i="1"/>
  <c r="AC493" i="1"/>
  <c r="AC487" i="1"/>
  <c r="AC515" i="1"/>
  <c r="AC434" i="1"/>
  <c r="AC442" i="1"/>
  <c r="AC506" i="1"/>
  <c r="AC505" i="1"/>
  <c r="AC504" i="1"/>
  <c r="AC503" i="1"/>
  <c r="AC479" i="1"/>
  <c r="AC450" i="1"/>
  <c r="AC438" i="1"/>
  <c r="AC514" i="1"/>
  <c r="AC471" i="1"/>
  <c r="AC459" i="1"/>
  <c r="AC458" i="1"/>
  <c r="AC455" i="1"/>
  <c r="AC437" i="1"/>
  <c r="AC436" i="1"/>
  <c r="AC435" i="1"/>
  <c r="AC432" i="1"/>
  <c r="AC431" i="1"/>
  <c r="AC426" i="1"/>
  <c r="AC425" i="1"/>
  <c r="AC424" i="1"/>
  <c r="AC510" i="1"/>
  <c r="AC501" i="1"/>
  <c r="AC494" i="1"/>
  <c r="AC492" i="1"/>
  <c r="AC491" i="1"/>
  <c r="AC490" i="1"/>
  <c r="AC488" i="1"/>
  <c r="AC486" i="1"/>
  <c r="AC480" i="1"/>
  <c r="AC483" i="1"/>
  <c r="AC481" i="1"/>
  <c r="AC478" i="1"/>
  <c r="AC477" i="1"/>
  <c r="AC474" i="1"/>
  <c r="AC473" i="1"/>
  <c r="AC472" i="1"/>
  <c r="AC469" i="1"/>
  <c r="AC465" i="1"/>
  <c r="AC468" i="1"/>
  <c r="AC467" i="1"/>
  <c r="AC466" i="1"/>
  <c r="AC457" i="1"/>
  <c r="AC462" i="1"/>
  <c r="AC461" i="1"/>
  <c r="AC460" i="1"/>
  <c r="AC454" i="1"/>
  <c r="AC475" i="1"/>
  <c r="AC445" i="1"/>
  <c r="AC441" i="1"/>
  <c r="AC464" i="1"/>
  <c r="AC440" i="1"/>
  <c r="AC439" i="1"/>
  <c r="AC433" i="1"/>
  <c r="AC423" i="1"/>
  <c r="AC422" i="1"/>
  <c r="AC417" i="1"/>
  <c r="AC421" i="1"/>
  <c r="AC420" i="1"/>
  <c r="AC407" i="1"/>
  <c r="AC411" i="1"/>
  <c r="AC410" i="1"/>
  <c r="AC409" i="1"/>
  <c r="AC408" i="1"/>
  <c r="AC406" i="1"/>
  <c r="AC405" i="1"/>
  <c r="AC444" i="1"/>
  <c r="AC443" i="1"/>
  <c r="AC404" i="1"/>
  <c r="AC403" i="1"/>
  <c r="AC402" i="1"/>
  <c r="AC398" i="1"/>
  <c r="AC397" i="1"/>
  <c r="AC419" i="1"/>
  <c r="AC418" i="1"/>
  <c r="AC393" i="1"/>
  <c r="AC396" i="1"/>
  <c r="AC383" i="1"/>
  <c r="AC392" i="1"/>
  <c r="AC391" i="1"/>
  <c r="AC390" i="1"/>
  <c r="AC389" i="1"/>
  <c r="AC388" i="1"/>
  <c r="AC387" i="1"/>
  <c r="AC449" i="1"/>
  <c r="AC430" i="1"/>
  <c r="AC507" i="1"/>
  <c r="AC386" i="1"/>
  <c r="AC385" i="1"/>
  <c r="AC429" i="1"/>
  <c r="AC401" i="1"/>
  <c r="AC416" i="1"/>
  <c r="AC519" i="1"/>
  <c r="AC428" i="1"/>
  <c r="AC427" i="1"/>
  <c r="AC395" i="1"/>
  <c r="AC394" i="1"/>
  <c r="AC497" i="1"/>
  <c r="AC496" i="1"/>
  <c r="AC447" i="1"/>
  <c r="AC415" i="1"/>
  <c r="AC414" i="1"/>
  <c r="AC384" i="1"/>
  <c r="AC453" i="1"/>
  <c r="B453" i="1"/>
  <c r="AC446" i="1"/>
  <c r="AC495" i="1"/>
  <c r="B495" i="1"/>
  <c r="B446" i="1" s="1"/>
  <c r="AC413" i="1"/>
  <c r="B413" i="1"/>
  <c r="AC400" i="1"/>
  <c r="AC399" i="1"/>
  <c r="B399" i="1"/>
  <c r="B400" i="1" s="1"/>
  <c r="AC412" i="1"/>
  <c r="B412" i="1"/>
  <c r="AC382" i="1" l="1"/>
  <c r="AC377" i="1"/>
  <c r="AC374" i="1"/>
  <c r="AC373" i="1"/>
  <c r="AC362" i="1"/>
  <c r="AC361" i="1"/>
  <c r="AC360" i="1"/>
  <c r="AC372" i="1"/>
  <c r="AC351" i="1"/>
  <c r="AC345" i="1"/>
  <c r="AC344" i="1"/>
  <c r="AC333" i="1"/>
  <c r="AC332" i="1"/>
  <c r="AC350" i="1"/>
  <c r="AC331" i="1"/>
  <c r="AC330" i="1"/>
  <c r="AC343" i="1"/>
  <c r="AC324" i="1"/>
  <c r="AC371" i="1"/>
  <c r="AC368" i="1"/>
  <c r="AC349" i="1"/>
  <c r="AC370" i="1"/>
  <c r="AC364" i="1"/>
  <c r="AC357" i="1"/>
  <c r="AC356" i="1"/>
  <c r="AC355" i="1"/>
  <c r="AC354" i="1"/>
  <c r="AC353" i="1"/>
  <c r="AC352" i="1"/>
  <c r="AC348" i="1"/>
  <c r="AC347" i="1"/>
  <c r="AC346" i="1"/>
  <c r="AC337" i="1"/>
  <c r="AC336" i="1"/>
  <c r="AC335" i="1"/>
  <c r="AC334" i="1"/>
  <c r="AC326" i="1"/>
  <c r="AC325" i="1"/>
  <c r="AC323" i="1"/>
  <c r="AC320" i="1"/>
  <c r="AC319" i="1"/>
  <c r="AC317" i="1"/>
  <c r="AC316" i="1"/>
  <c r="AC315" i="1"/>
  <c r="AC310" i="1"/>
  <c r="AC309" i="1"/>
  <c r="AC307" i="1"/>
  <c r="AC308" i="1"/>
  <c r="AC306" i="1"/>
  <c r="AC305" i="1"/>
  <c r="AC304" i="1"/>
  <c r="AC303" i="1"/>
  <c r="AC302" i="1"/>
  <c r="AC295" i="1"/>
  <c r="AC298" i="1"/>
  <c r="AC297" i="1"/>
  <c r="AC329" i="1"/>
  <c r="AC367" i="1"/>
  <c r="AC342" i="1"/>
  <c r="AC314" i="1"/>
  <c r="AC359" i="1"/>
  <c r="AC313" i="1"/>
  <c r="AC328" i="1"/>
  <c r="AC296" i="1"/>
  <c r="AC294" i="1"/>
  <c r="AC293" i="1"/>
  <c r="AC286" i="1"/>
  <c r="AC285" i="1"/>
  <c r="AC378" i="1"/>
  <c r="AC381" i="1"/>
  <c r="AC376" i="1"/>
  <c r="AC375" i="1"/>
  <c r="AC369" i="1"/>
  <c r="AC322" i="1"/>
  <c r="AC267" i="1"/>
  <c r="AC277" i="1"/>
  <c r="AC287" i="1"/>
  <c r="AC380" i="1"/>
  <c r="AC327" i="1"/>
  <c r="AC318" i="1"/>
  <c r="AC312" i="1"/>
  <c r="AC292" i="1"/>
  <c r="AC284" i="1"/>
  <c r="AC283" i="1"/>
  <c r="AC280" i="1"/>
  <c r="AC291" i="1"/>
  <c r="AC363" i="1"/>
  <c r="AC290" i="1"/>
  <c r="AC289" i="1"/>
  <c r="AC282" i="1"/>
  <c r="AC281" i="1"/>
  <c r="AC276" i="1"/>
  <c r="AC272" i="1"/>
  <c r="AC271" i="1"/>
  <c r="AC269" i="1"/>
  <c r="AC268" i="1"/>
  <c r="AC265" i="1"/>
  <c r="AC264" i="1"/>
  <c r="AC263" i="1"/>
  <c r="AC288" i="1"/>
  <c r="AC262" i="1"/>
  <c r="AC261" i="1"/>
  <c r="AC260" i="1"/>
  <c r="AC259" i="1"/>
  <c r="AC266" i="1"/>
  <c r="AC274" i="1"/>
  <c r="AC379" i="1"/>
  <c r="AC366" i="1"/>
  <c r="AC358" i="1"/>
  <c r="AC341" i="1"/>
  <c r="B341" i="1"/>
  <c r="B358" i="1" s="1"/>
  <c r="AC311" i="1"/>
  <c r="AC340" i="1"/>
  <c r="AC339" i="1"/>
  <c r="AC338" i="1"/>
  <c r="AC301" i="1"/>
  <c r="AC365" i="1"/>
  <c r="AC300" i="1"/>
  <c r="AC299" i="1"/>
  <c r="AC279" i="1"/>
  <c r="B279" i="1"/>
  <c r="B300" i="1" s="1"/>
  <c r="AC278" i="1"/>
  <c r="AC270" i="1"/>
  <c r="AC258" i="1"/>
  <c r="B258" i="1"/>
  <c r="B270" i="1" s="1"/>
  <c r="B278" i="1" s="1"/>
  <c r="B365" i="1" l="1"/>
  <c r="B339" i="1" s="1"/>
  <c r="B338" i="1"/>
  <c r="B366" i="1" l="1"/>
  <c r="B379" i="1" s="1"/>
  <c r="B301" i="1"/>
  <c r="B340" i="1" s="1"/>
  <c r="B311" i="1" s="1"/>
  <c r="AC257" i="1" l="1"/>
  <c r="AC248" i="1"/>
  <c r="AC254" i="1"/>
  <c r="AC253" i="1"/>
  <c r="AC251" i="1"/>
  <c r="AC250" i="1"/>
  <c r="AC249" i="1"/>
  <c r="AC246" i="1"/>
  <c r="AC244" i="1"/>
  <c r="AC243" i="1"/>
  <c r="AC239" i="1"/>
  <c r="AC256" i="1"/>
  <c r="AC247" i="1"/>
  <c r="AC242" i="1"/>
  <c r="AC255" i="1"/>
  <c r="AC241" i="1"/>
  <c r="AC240" i="1"/>
  <c r="AC238" i="1"/>
  <c r="AC245" i="1"/>
  <c r="AC236" i="1"/>
  <c r="AC235" i="1"/>
  <c r="AC252" i="1"/>
  <c r="B252" i="1"/>
  <c r="AC237" i="1"/>
  <c r="AC234" i="1"/>
  <c r="AC233" i="1"/>
  <c r="AC232" i="1"/>
  <c r="AC231" i="1"/>
  <c r="AC225" i="1"/>
  <c r="AC223" i="1"/>
  <c r="AC222" i="1"/>
  <c r="AC224" i="1"/>
  <c r="AC219" i="1"/>
  <c r="AC218" i="1"/>
  <c r="AC217" i="1"/>
  <c r="AC216" i="1"/>
  <c r="AC215" i="1"/>
  <c r="AC212" i="1"/>
  <c r="AC214" i="1"/>
  <c r="AC221" i="1"/>
  <c r="AC207" i="1"/>
  <c r="AC198" i="1"/>
  <c r="AC197" i="1"/>
  <c r="AC201" i="1"/>
  <c r="AC206" i="1"/>
  <c r="AC205" i="1"/>
  <c r="AC200" i="1"/>
  <c r="AC199" i="1"/>
  <c r="AC196" i="1"/>
  <c r="AC195" i="1"/>
  <c r="AC209" i="1"/>
  <c r="AC220" i="1"/>
  <c r="AC211" i="1"/>
  <c r="AC213" i="1"/>
  <c r="AC210" i="1"/>
  <c r="AC204" i="1"/>
  <c r="AC203" i="1"/>
  <c r="AC208" i="1"/>
  <c r="AC202" i="1"/>
  <c r="AC2" i="1" l="1"/>
  <c r="AP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GIOVANNI BALLESTEROS</author>
    <author>MTMV-5</author>
  </authors>
  <commentList>
    <comment ref="M270" authorId="0" shapeId="0" xr:uid="{842A0564-7187-4068-A8C8-D4E5F995C624}">
      <text>
        <r>
          <rPr>
            <b/>
            <sz val="9"/>
            <color indexed="81"/>
            <rFont val="Tahoma"/>
            <family val="2"/>
          </rPr>
          <t>GIOVANNI BALLESTEROS:</t>
        </r>
        <r>
          <rPr>
            <sz val="9"/>
            <color indexed="81"/>
            <rFont val="Tahoma"/>
            <family val="2"/>
          </rPr>
          <t xml:space="preserve">
SE CAMBIA DE FECHA DEL 6-10-23 PARA EL 7</t>
        </r>
      </text>
    </comment>
    <comment ref="K278" authorId="1" shapeId="0" xr:uid="{5A5EEAFD-6091-4D23-BC03-24D4FCFE3EDE}">
      <text>
        <r>
          <rPr>
            <b/>
            <sz val="9"/>
            <color indexed="81"/>
            <rFont val="Tahoma"/>
            <family val="2"/>
          </rPr>
          <t>Esta cotizado para 2 días y esta programado por 3 días..</t>
        </r>
      </text>
    </comment>
    <comment ref="K279" authorId="1" shapeId="0" xr:uid="{0F72D6AF-AE20-4CF0-985B-A45A79F8E4EA}">
      <text>
        <r>
          <rPr>
            <b/>
            <sz val="9"/>
            <color indexed="81"/>
            <rFont val="Tahoma"/>
            <family val="2"/>
          </rPr>
          <t>Esta cotizado para 2 días y esta programado por 3 días..</t>
        </r>
      </text>
    </comment>
    <comment ref="M288" authorId="0" shapeId="0" xr:uid="{6A2DB548-4601-49EE-9DCE-C21804E3375F}">
      <text>
        <r>
          <rPr>
            <b/>
            <sz val="9"/>
            <color indexed="81"/>
            <rFont val="Tahoma"/>
            <family val="2"/>
          </rPr>
          <t>GIOVANNI BALLESTEROS:</t>
        </r>
        <r>
          <rPr>
            <sz val="9"/>
            <color indexed="81"/>
            <rFont val="Tahoma"/>
            <family val="2"/>
          </rPr>
          <t xml:space="preserve">
SE CAMBIA DE FECHA PARA EL 13 FECHA INICAL 05-10-23</t>
        </r>
      </text>
    </comment>
    <comment ref="M299" authorId="0" shapeId="0" xr:uid="{E2EDC9C9-E9CE-4240-A4E3-C97F0EAFD574}">
      <text>
        <r>
          <rPr>
            <b/>
            <sz val="9"/>
            <color indexed="81"/>
            <rFont val="Tahoma"/>
            <family val="2"/>
          </rPr>
          <t>GIOVANNI BALLESTEROS:</t>
        </r>
        <r>
          <rPr>
            <sz val="9"/>
            <color indexed="81"/>
            <rFont val="Tahoma"/>
            <family val="2"/>
          </rPr>
          <t xml:space="preserve">
SE CAMBIA DE FECHA INICIAL 11-10-23</t>
        </r>
      </text>
    </comment>
    <comment ref="M300" authorId="0" shapeId="0" xr:uid="{7A3EA6D3-D01A-436E-A234-848E25994509}">
      <text>
        <r>
          <rPr>
            <b/>
            <sz val="9"/>
            <color indexed="81"/>
            <rFont val="Tahoma"/>
            <family val="2"/>
          </rPr>
          <t>GIOVANNI BALLESTEROS:</t>
        </r>
        <r>
          <rPr>
            <sz val="9"/>
            <color indexed="81"/>
            <rFont val="Tahoma"/>
            <family val="2"/>
          </rPr>
          <t xml:space="preserve">
SE CAMBIA DE FECHA INICIAL 11-10-23</t>
        </r>
      </text>
    </comment>
    <comment ref="M365" authorId="0" shapeId="0" xr:uid="{498B8CCB-5753-4501-B177-E6987E2D513C}">
      <text>
        <r>
          <rPr>
            <b/>
            <sz val="9"/>
            <color indexed="81"/>
            <rFont val="Tahoma"/>
            <family val="2"/>
          </rPr>
          <t>WILSON OLAYA:</t>
        </r>
        <r>
          <rPr>
            <sz val="9"/>
            <color indexed="81"/>
            <rFont val="Tahoma"/>
            <family val="2"/>
          </rPr>
          <t xml:space="preserve">
14/10/23</t>
        </r>
      </text>
    </comment>
    <comment ref="M412" authorId="0" shapeId="0" xr:uid="{F9E749AE-07D2-48D8-A6CD-8DDC8A497BDD}">
      <text>
        <r>
          <rPr>
            <b/>
            <sz val="9"/>
            <color indexed="81"/>
            <rFont val="Tahoma"/>
            <family val="2"/>
          </rPr>
          <t>GIOVANNI BALLESTEROS:</t>
        </r>
        <r>
          <rPr>
            <sz val="9"/>
            <color indexed="81"/>
            <rFont val="Tahoma"/>
            <family val="2"/>
          </rPr>
          <t xml:space="preserve">
SE MODIFICA FECHA INICIAL 06/10/23</t>
        </r>
      </text>
    </comment>
    <comment ref="L526" authorId="0" shapeId="0" xr:uid="{A1886D45-75BF-462D-9605-E88B9DF8D02A}">
      <text>
        <r>
          <rPr>
            <b/>
            <sz val="9"/>
            <color indexed="81"/>
            <rFont val="Tahoma"/>
            <family val="2"/>
          </rPr>
          <t>GIOVANNI BALLESTEROS:</t>
        </r>
        <r>
          <rPr>
            <sz val="9"/>
            <color indexed="81"/>
            <rFont val="Tahoma"/>
            <family val="2"/>
          </rPr>
          <t xml:space="preserve">
21 SOLICIYADO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Documentacion</author>
  </authors>
  <commentList>
    <comment ref="A2" authorId="0" shapeId="0" xr:uid="{97119175-1279-432A-A550-277B862A9600}">
      <text>
        <r>
          <rPr>
            <b/>
            <sz val="9"/>
            <color indexed="81"/>
            <rFont val="Tahoma"/>
            <family val="2"/>
          </rPr>
          <t>Documentacion:</t>
        </r>
        <r>
          <rPr>
            <sz val="9"/>
            <color indexed="81"/>
            <rFont val="Tahoma"/>
            <family val="2"/>
          </rPr>
          <t xml:space="preserve">
antes Mv 15
</t>
        </r>
      </text>
    </comment>
    <comment ref="A6" authorId="0" shapeId="0" xr:uid="{2ADA5E01-A83C-4F7D-B04E-A71E319292AC}">
      <text>
        <r>
          <rPr>
            <b/>
            <sz val="9"/>
            <color indexed="81"/>
            <rFont val="Tahoma"/>
            <family val="2"/>
          </rPr>
          <t>Documentacion:</t>
        </r>
        <r>
          <rPr>
            <sz val="9"/>
            <color indexed="81"/>
            <rFont val="Tahoma"/>
            <family val="2"/>
          </rPr>
          <t xml:space="preserve">
ANTES MV 514</t>
        </r>
      </text>
    </comment>
    <comment ref="A9" authorId="0" shapeId="0" xr:uid="{56D613BD-4D9F-4F62-92A6-03949875B08B}">
      <text>
        <r>
          <rPr>
            <b/>
            <sz val="9"/>
            <color indexed="81"/>
            <rFont val="Tahoma"/>
            <family val="2"/>
          </rPr>
          <t>Documentacion:</t>
        </r>
        <r>
          <rPr>
            <sz val="9"/>
            <color indexed="81"/>
            <rFont val="Tahoma"/>
            <family val="2"/>
          </rPr>
          <t xml:space="preserve">
ANTES MV 696
ANT PROP DIOSELINA SIERRA AVILA</t>
        </r>
      </text>
    </comment>
    <comment ref="A10" authorId="0" shapeId="0" xr:uid="{23EBECB7-8C1C-47C9-822E-4DD7E0793891}">
      <text>
        <r>
          <rPr>
            <b/>
            <sz val="9"/>
            <color indexed="81"/>
            <rFont val="Tahoma"/>
            <family val="2"/>
          </rPr>
          <t>Documentacion:</t>
        </r>
        <r>
          <rPr>
            <sz val="9"/>
            <color indexed="81"/>
            <rFont val="Tahoma"/>
            <family val="2"/>
          </rPr>
          <t xml:space="preserve">
ANTES MV 335</t>
        </r>
      </text>
    </comment>
    <comment ref="L15" authorId="0" shapeId="0" xr:uid="{9F155E0C-2B44-441D-95F1-6B46EA67A28D}">
      <text>
        <r>
          <rPr>
            <b/>
            <sz val="9"/>
            <color indexed="81"/>
            <rFont val="Tahoma"/>
            <family val="2"/>
          </rPr>
          <t>Documentacion:</t>
        </r>
        <r>
          <rPr>
            <sz val="9"/>
            <color indexed="81"/>
            <rFont val="Tahoma"/>
            <family val="2"/>
          </rPr>
          <t xml:space="preserve">
NO HAN TRAIDO DOCUMENTOS DEL NUEVO PROPIETARIO</t>
        </r>
      </text>
    </comment>
    <comment ref="A20" authorId="0" shapeId="0" xr:uid="{1CD25BB1-A588-451D-9C7B-306BF7A85133}">
      <text>
        <r>
          <rPr>
            <b/>
            <sz val="9"/>
            <color indexed="81"/>
            <rFont val="Tahoma"/>
            <family val="2"/>
          </rPr>
          <t>Documentacion:</t>
        </r>
        <r>
          <rPr>
            <sz val="9"/>
            <color indexed="81"/>
            <rFont val="Tahoma"/>
            <family val="2"/>
          </rPr>
          <t xml:space="preserve">
ANTES MV 871</t>
        </r>
      </text>
    </comment>
    <comment ref="A28" authorId="0" shapeId="0" xr:uid="{539FE408-9D04-4E45-9533-3ADA5AD024EA}">
      <text>
        <r>
          <rPr>
            <b/>
            <sz val="9"/>
            <color indexed="81"/>
            <rFont val="Tahoma"/>
            <family val="2"/>
          </rPr>
          <t>Documentacion:
ANTES MV 542</t>
        </r>
        <r>
          <rPr>
            <sz val="9"/>
            <color indexed="81"/>
            <rFont val="Tahoma"/>
            <family val="2"/>
          </rPr>
          <t xml:space="preserve">
ANTES MV 331 </t>
        </r>
      </text>
    </comment>
    <comment ref="A31" authorId="0" shapeId="0" xr:uid="{5A0FF0F6-208A-4847-8A7B-49BDD7CD8A9C}">
      <text>
        <r>
          <rPr>
            <b/>
            <sz val="9"/>
            <color indexed="81"/>
            <rFont val="Tahoma"/>
            <family val="2"/>
          </rPr>
          <t>Documentacion:</t>
        </r>
        <r>
          <rPr>
            <sz val="9"/>
            <color indexed="81"/>
            <rFont val="Tahoma"/>
            <family val="2"/>
          </rPr>
          <t xml:space="preserve">
antes mv 298</t>
        </r>
      </text>
    </comment>
    <comment ref="A32" authorId="0" shapeId="0" xr:uid="{F9611421-89EC-470E-832D-E6D388BB6021}">
      <text>
        <r>
          <rPr>
            <b/>
            <sz val="9"/>
            <color indexed="81"/>
            <rFont val="Tahoma"/>
            <family val="2"/>
          </rPr>
          <t>Documentacion:</t>
        </r>
        <r>
          <rPr>
            <sz val="9"/>
            <color indexed="81"/>
            <rFont val="Tahoma"/>
            <family val="2"/>
          </rPr>
          <t xml:space="preserve">
antes mv 327</t>
        </r>
      </text>
    </comment>
    <comment ref="A35" authorId="0" shapeId="0" xr:uid="{0A7D5F39-A8AB-4952-BE3D-A924D4B8830E}">
      <text>
        <r>
          <rPr>
            <b/>
            <sz val="9"/>
            <color indexed="81"/>
            <rFont val="Tahoma"/>
            <family val="2"/>
          </rPr>
          <t>Documentacion:</t>
        </r>
        <r>
          <rPr>
            <sz val="9"/>
            <color indexed="81"/>
            <rFont val="Tahoma"/>
            <family val="2"/>
          </rPr>
          <t xml:space="preserve">
ANTES MV 329
VENDIDO 22/12/2021</t>
        </r>
      </text>
    </comment>
    <comment ref="A37" authorId="0" shapeId="0" xr:uid="{6DE43469-1088-4CAE-AB0A-60D8F41B4DDA}">
      <text>
        <r>
          <rPr>
            <b/>
            <sz val="9"/>
            <color indexed="81"/>
            <rFont val="Tahoma"/>
            <family val="2"/>
          </rPr>
          <t>Documentacion:</t>
        </r>
        <r>
          <rPr>
            <sz val="9"/>
            <color indexed="81"/>
            <rFont val="Tahoma"/>
            <family val="2"/>
          </rPr>
          <t xml:space="preserve">
ANTES 339</t>
        </r>
      </text>
    </comment>
    <comment ref="A54" authorId="0" shapeId="0" xr:uid="{96D39336-19E3-438D-842E-453124D3A21B}">
      <text>
        <r>
          <rPr>
            <b/>
            <sz val="9"/>
            <color indexed="81"/>
            <rFont val="Tahoma"/>
            <family val="2"/>
          </rPr>
          <t>Documentacion:</t>
        </r>
        <r>
          <rPr>
            <sz val="9"/>
            <color indexed="81"/>
            <rFont val="Tahoma"/>
            <family val="2"/>
          </rPr>
          <t xml:space="preserve">
ANTES MV 873</t>
        </r>
      </text>
    </comment>
    <comment ref="A66" authorId="0" shapeId="0" xr:uid="{D5627952-7A16-4B9D-AE8D-01BC056B0FB3}">
      <text>
        <r>
          <rPr>
            <b/>
            <sz val="9"/>
            <color indexed="81"/>
            <rFont val="Tahoma"/>
            <family val="2"/>
          </rPr>
          <t>Documentacion:</t>
        </r>
        <r>
          <rPr>
            <sz val="9"/>
            <color indexed="81"/>
            <rFont val="Tahoma"/>
            <family val="2"/>
          </rPr>
          <t xml:space="preserve">
ANTES MV 50 WLL668</t>
        </r>
      </text>
    </comment>
    <comment ref="A94" authorId="0" shapeId="0" xr:uid="{88E91D29-6660-4230-A78A-941394065CBC}">
      <text>
        <r>
          <rPr>
            <b/>
            <sz val="9"/>
            <color indexed="81"/>
            <rFont val="Tahoma"/>
            <family val="2"/>
          </rPr>
          <t>Documentacion:</t>
        </r>
        <r>
          <rPr>
            <sz val="9"/>
            <color indexed="81"/>
            <rFont val="Tahoma"/>
            <family val="2"/>
          </rPr>
          <t xml:space="preserve">
ANTES MV 33</t>
        </r>
      </text>
    </comment>
    <comment ref="A96" authorId="0" shapeId="0" xr:uid="{3B8987A6-ABC4-4A75-9BF5-FCF9AE5E5E88}">
      <text>
        <r>
          <rPr>
            <b/>
            <sz val="9"/>
            <color indexed="81"/>
            <rFont val="Tahoma"/>
            <family val="2"/>
          </rPr>
          <t>Documentacion:</t>
        </r>
        <r>
          <rPr>
            <sz val="9"/>
            <color indexed="81"/>
            <rFont val="Tahoma"/>
            <family val="2"/>
          </rPr>
          <t xml:space="preserve">
ANTES MV 92</t>
        </r>
      </text>
    </comment>
    <comment ref="A97" authorId="0" shapeId="0" xr:uid="{8779B8CF-5585-45F3-BB4B-C28480AFB7C2}">
      <text>
        <r>
          <rPr>
            <b/>
            <sz val="9"/>
            <color indexed="81"/>
            <rFont val="Tahoma"/>
            <family val="2"/>
          </rPr>
          <t>Documentacion:</t>
        </r>
        <r>
          <rPr>
            <sz val="9"/>
            <color indexed="81"/>
            <rFont val="Tahoma"/>
            <family val="2"/>
          </rPr>
          <t xml:space="preserve">
ANTES MV 445</t>
        </r>
      </text>
    </comment>
    <comment ref="A101" authorId="0" shapeId="0" xr:uid="{CD46FAFE-419B-42EC-91AD-5206585D6F45}">
      <text>
        <r>
          <rPr>
            <b/>
            <sz val="9"/>
            <color indexed="81"/>
            <rFont val="Tahoma"/>
            <family val="2"/>
          </rPr>
          <t>Documentacion:</t>
        </r>
        <r>
          <rPr>
            <sz val="9"/>
            <color indexed="81"/>
            <rFont val="Tahoma"/>
            <family val="2"/>
          </rPr>
          <t xml:space="preserve">
ANTES MV 054</t>
        </r>
      </text>
    </comment>
    <comment ref="A103" authorId="0" shapeId="0" xr:uid="{A20A6515-9AB3-40D0-8708-B8CBB76A8BA9}">
      <text>
        <r>
          <rPr>
            <b/>
            <sz val="9"/>
            <color indexed="81"/>
            <rFont val="Tahoma"/>
            <family val="2"/>
          </rPr>
          <t>Documentacion:</t>
        </r>
        <r>
          <rPr>
            <sz val="9"/>
            <color indexed="81"/>
            <rFont val="Tahoma"/>
            <family val="2"/>
          </rPr>
          <t xml:space="preserve">
ANTES MV 193
ANTIGUO PROP
CAÑON ALONSO JOSE OCTAVIO      </t>
        </r>
      </text>
    </comment>
    <comment ref="A104" authorId="0" shapeId="0" xr:uid="{ACEFDEBE-202D-4A8A-8B2D-6B1A24D04BE1}">
      <text>
        <r>
          <rPr>
            <b/>
            <sz val="9"/>
            <color indexed="81"/>
            <rFont val="Tahoma"/>
            <family val="2"/>
          </rPr>
          <t>Documentacion:</t>
        </r>
        <r>
          <rPr>
            <sz val="9"/>
            <color indexed="81"/>
            <rFont val="Tahoma"/>
            <family val="2"/>
          </rPr>
          <t xml:space="preserve">
ANTES MV  514 - 341</t>
        </r>
      </text>
    </comment>
    <comment ref="A105" authorId="0" shapeId="0" xr:uid="{2322FF63-CAEF-466A-B253-5FB8E2B531CD}">
      <text>
        <r>
          <rPr>
            <b/>
            <sz val="9"/>
            <color indexed="81"/>
            <rFont val="Tahoma"/>
            <family val="2"/>
          </rPr>
          <t>Documentacion:</t>
        </r>
        <r>
          <rPr>
            <sz val="9"/>
            <color indexed="81"/>
            <rFont val="Tahoma"/>
            <family val="2"/>
          </rPr>
          <t xml:space="preserve">
ANTES MV 836 VENDIDO POR JAIME GONZALEZ EL 28-09-2021</t>
        </r>
      </text>
    </comment>
    <comment ref="A125" authorId="0" shapeId="0" xr:uid="{49BEA199-606A-4555-8FFF-B16230D9A2FF}">
      <text>
        <r>
          <rPr>
            <b/>
            <sz val="9"/>
            <color indexed="81"/>
            <rFont val="Tahoma"/>
            <family val="2"/>
          </rPr>
          <t>Documentacion:</t>
        </r>
        <r>
          <rPr>
            <sz val="9"/>
            <color indexed="81"/>
            <rFont val="Tahoma"/>
            <family val="2"/>
          </rPr>
          <t xml:space="preserve">
ANTES MV 319</t>
        </r>
      </text>
    </comment>
    <comment ref="A127" authorId="0" shapeId="0" xr:uid="{599F5B5A-EFEA-4FE4-816F-1F1F668CAA31}">
      <text>
        <r>
          <rPr>
            <b/>
            <sz val="9"/>
            <color indexed="81"/>
            <rFont val="Tahoma"/>
            <family val="2"/>
          </rPr>
          <t>Documentacion:</t>
        </r>
        <r>
          <rPr>
            <sz val="9"/>
            <color indexed="81"/>
            <rFont val="Tahoma"/>
            <family val="2"/>
          </rPr>
          <t xml:space="preserve">
ANTES MV 894</t>
        </r>
      </text>
    </comment>
    <comment ref="A128" authorId="0" shapeId="0" xr:uid="{E4D0AE89-CAD5-4696-A9EC-C72913900755}">
      <text>
        <r>
          <rPr>
            <b/>
            <sz val="9"/>
            <color indexed="81"/>
            <rFont val="Tahoma"/>
            <family val="2"/>
          </rPr>
          <t>Documentacion:</t>
        </r>
        <r>
          <rPr>
            <sz val="9"/>
            <color indexed="81"/>
            <rFont val="Tahoma"/>
            <family val="2"/>
          </rPr>
          <t xml:space="preserve">
ANTES MV 346</t>
        </r>
      </text>
    </comment>
    <comment ref="A133" authorId="0" shapeId="0" xr:uid="{38277B3E-3AB0-4A79-953E-6955331B8E2A}">
      <text>
        <r>
          <rPr>
            <b/>
            <sz val="9"/>
            <color indexed="81"/>
            <rFont val="Tahoma"/>
            <family val="2"/>
          </rPr>
          <t>Documentacion:</t>
        </r>
        <r>
          <rPr>
            <sz val="9"/>
            <color indexed="81"/>
            <rFont val="Tahoma"/>
            <family val="2"/>
          </rPr>
          <t xml:space="preserve">
ANTES MV 918</t>
        </r>
      </text>
    </comment>
    <comment ref="A142" authorId="0" shapeId="0" xr:uid="{E23FB86E-C426-4025-8779-A643AD4FF0E5}">
      <text>
        <r>
          <rPr>
            <b/>
            <sz val="9"/>
            <color indexed="81"/>
            <rFont val="Tahoma"/>
            <family val="2"/>
          </rPr>
          <t>Documentacion:</t>
        </r>
        <r>
          <rPr>
            <sz val="9"/>
            <color indexed="81"/>
            <rFont val="Tahoma"/>
            <family val="2"/>
          </rPr>
          <t xml:space="preserve">
ANTES MV 295</t>
        </r>
      </text>
    </comment>
    <comment ref="A144" authorId="0" shapeId="0" xr:uid="{A69F4440-87CD-4C1B-9E3C-A3AB4E50306A}">
      <text>
        <r>
          <rPr>
            <b/>
            <sz val="9"/>
            <color indexed="81"/>
            <rFont val="Tahoma"/>
            <family val="2"/>
          </rPr>
          <t>Documentacion:</t>
        </r>
        <r>
          <rPr>
            <sz val="9"/>
            <color indexed="81"/>
            <rFont val="Tahoma"/>
            <family val="2"/>
          </rPr>
          <t xml:space="preserve">
ANTES MV 357</t>
        </r>
      </text>
    </comment>
    <comment ref="A152" authorId="0" shapeId="0" xr:uid="{12A1E4FD-CE82-4946-97A2-54CE3CFAA36D}">
      <text>
        <r>
          <rPr>
            <b/>
            <sz val="9"/>
            <color indexed="81"/>
            <rFont val="Tahoma"/>
            <family val="2"/>
          </rPr>
          <t>Documentacion:</t>
        </r>
        <r>
          <rPr>
            <sz val="9"/>
            <color indexed="81"/>
            <rFont val="Tahoma"/>
            <family val="2"/>
          </rPr>
          <t xml:space="preserve">
ANTES MV898</t>
        </r>
      </text>
    </comment>
    <comment ref="A155" authorId="0" shapeId="0" xr:uid="{99F4C5FA-1A0B-4FE9-9B55-B7EDD64C9F2F}">
      <text>
        <r>
          <rPr>
            <b/>
            <sz val="9"/>
            <color indexed="81"/>
            <rFont val="Tahoma"/>
            <family val="2"/>
          </rPr>
          <t>Documentacion:</t>
        </r>
        <r>
          <rPr>
            <sz val="9"/>
            <color indexed="81"/>
            <rFont val="Tahoma"/>
            <family val="2"/>
          </rPr>
          <t xml:space="preserve">
ANTES MV 411</t>
        </r>
      </text>
    </comment>
    <comment ref="A157" authorId="0" shapeId="0" xr:uid="{91F46584-C836-4E0A-8FE6-D73492F37AC3}">
      <text>
        <r>
          <rPr>
            <b/>
            <sz val="9"/>
            <color indexed="81"/>
            <rFont val="Tahoma"/>
            <family val="2"/>
          </rPr>
          <t>Documentacion:</t>
        </r>
        <r>
          <rPr>
            <sz val="9"/>
            <color indexed="81"/>
            <rFont val="Tahoma"/>
            <family val="2"/>
          </rPr>
          <t xml:space="preserve">
ANTES MV 116
ANTES MV 508</t>
        </r>
      </text>
    </comment>
    <comment ref="A159" authorId="0" shapeId="0" xr:uid="{603B243C-5B36-4E88-A3FB-B42159659DED}">
      <text>
        <r>
          <rPr>
            <b/>
            <sz val="9"/>
            <color indexed="81"/>
            <rFont val="Tahoma"/>
            <family val="2"/>
          </rPr>
          <t xml:space="preserve">ANTES MV 928
</t>
        </r>
      </text>
    </comment>
    <comment ref="A169" authorId="0" shapeId="0" xr:uid="{EAA83DEA-D0E6-46D1-AF15-15769481DED8}">
      <text>
        <r>
          <rPr>
            <b/>
            <sz val="9"/>
            <color indexed="81"/>
            <rFont val="Tahoma"/>
            <family val="2"/>
          </rPr>
          <t>Documentacion:</t>
        </r>
        <r>
          <rPr>
            <sz val="9"/>
            <color indexed="81"/>
            <rFont val="Tahoma"/>
            <family val="2"/>
          </rPr>
          <t xml:space="preserve">
ANTES MV 347</t>
        </r>
      </text>
    </comment>
    <comment ref="A170" authorId="0" shapeId="0" xr:uid="{33EC58B0-A7EF-4CC5-AA0E-B6A06E976EA3}">
      <text>
        <r>
          <rPr>
            <b/>
            <sz val="9"/>
            <color indexed="81"/>
            <rFont val="Tahoma"/>
            <family val="2"/>
          </rPr>
          <t>Documentacion:</t>
        </r>
        <r>
          <rPr>
            <sz val="9"/>
            <color indexed="81"/>
            <rFont val="Tahoma"/>
            <family val="2"/>
          </rPr>
          <t xml:space="preserve">
Antes MV 927
</t>
        </r>
      </text>
    </comment>
    <comment ref="A171" authorId="0" shapeId="0" xr:uid="{21FC1166-EFCF-4041-87FE-8DCFEF21F4E2}">
      <text>
        <r>
          <rPr>
            <b/>
            <sz val="9"/>
            <color indexed="81"/>
            <rFont val="Tahoma"/>
            <family val="2"/>
          </rPr>
          <t>Documentacion:</t>
        </r>
        <r>
          <rPr>
            <sz val="9"/>
            <color indexed="81"/>
            <rFont val="Tahoma"/>
            <family val="2"/>
          </rPr>
          <t xml:space="preserve">
ANTES MV 335 DE DON REINALDO CHACON</t>
        </r>
      </text>
    </comment>
    <comment ref="A176" authorId="0" shapeId="0" xr:uid="{0D21157F-5454-4473-B469-7BFE6A92A5C5}">
      <text>
        <r>
          <rPr>
            <b/>
            <sz val="9"/>
            <color indexed="81"/>
            <rFont val="Tahoma"/>
            <family val="2"/>
          </rPr>
          <t>Documentacion:</t>
        </r>
        <r>
          <rPr>
            <sz val="9"/>
            <color indexed="81"/>
            <rFont val="Tahoma"/>
            <family val="2"/>
          </rPr>
          <t xml:space="preserve">
ANTES MV 321</t>
        </r>
      </text>
    </comment>
    <comment ref="A178" authorId="0" shapeId="0" xr:uid="{B58CE5A8-866A-44CF-8D4A-9D6AC9A4A402}">
      <text>
        <r>
          <rPr>
            <b/>
            <sz val="9"/>
            <color indexed="81"/>
            <rFont val="Tahoma"/>
            <family val="2"/>
          </rPr>
          <t>Documentacion:</t>
        </r>
        <r>
          <rPr>
            <sz val="9"/>
            <color indexed="81"/>
            <rFont val="Tahoma"/>
            <family val="2"/>
          </rPr>
          <t xml:space="preserve">
ANTES MV 264
VENDIDO 19/02/2022
POR HUMBERTO MIGUEL GONZALEZ CC 1020732192</t>
        </r>
      </text>
    </comment>
    <comment ref="A181" authorId="0" shapeId="0" xr:uid="{C5E37926-862C-42A7-A5F3-6B599CF8B8A0}">
      <text>
        <r>
          <rPr>
            <b/>
            <sz val="9"/>
            <color indexed="81"/>
            <rFont val="Tahoma"/>
            <family val="2"/>
          </rPr>
          <t>Documentacion:</t>
        </r>
        <r>
          <rPr>
            <sz val="9"/>
            <color indexed="81"/>
            <rFont val="Tahoma"/>
            <family val="2"/>
          </rPr>
          <t xml:space="preserve">
ANTES MV 791</t>
        </r>
      </text>
    </comment>
    <comment ref="A185" authorId="0" shapeId="0" xr:uid="{278AFC07-8D18-4DA6-8728-21FFFEAD92C4}">
      <text>
        <r>
          <rPr>
            <b/>
            <sz val="9"/>
            <color indexed="81"/>
            <rFont val="Tahoma"/>
            <family val="2"/>
          </rPr>
          <t>Documentacion:</t>
        </r>
        <r>
          <rPr>
            <sz val="9"/>
            <color indexed="81"/>
            <rFont val="Tahoma"/>
            <family val="2"/>
          </rPr>
          <t xml:space="preserve">
ANTES MV 956</t>
        </r>
      </text>
    </comment>
    <comment ref="A190" authorId="0" shapeId="0" xr:uid="{AA8651F1-2628-4412-93FA-641667B8181B}">
      <text>
        <r>
          <rPr>
            <b/>
            <sz val="9"/>
            <color indexed="81"/>
            <rFont val="Tahoma"/>
            <family val="2"/>
          </rPr>
          <t>Documentacion:</t>
        </r>
        <r>
          <rPr>
            <sz val="9"/>
            <color indexed="81"/>
            <rFont val="Tahoma"/>
            <family val="2"/>
          </rPr>
          <t xml:space="preserve">
ANTES MV 560
VENDIDO 23/02/2022
POR IZAQUITA AGUDELO DANY JOHN JORGE CC 1095836422</t>
        </r>
      </text>
    </comment>
    <comment ref="A194" authorId="0" shapeId="0" xr:uid="{2F6A53B0-7D22-460D-BE3B-C328FDC63B01}">
      <text>
        <r>
          <rPr>
            <b/>
            <sz val="9"/>
            <color indexed="81"/>
            <rFont val="Tahoma"/>
            <family val="2"/>
          </rPr>
          <t>Documentacion:</t>
        </r>
        <r>
          <rPr>
            <sz val="9"/>
            <color indexed="81"/>
            <rFont val="Tahoma"/>
            <family val="2"/>
          </rPr>
          <t xml:space="preserve">
ANTES MV 556</t>
        </r>
      </text>
    </comment>
    <comment ref="A196" authorId="0" shapeId="0" xr:uid="{A87796E1-5A4F-478A-BF88-DFF5712A948A}">
      <text>
        <r>
          <rPr>
            <b/>
            <sz val="9"/>
            <color indexed="81"/>
            <rFont val="Tahoma"/>
            <family val="2"/>
          </rPr>
          <t>Documentacion:</t>
        </r>
        <r>
          <rPr>
            <sz val="9"/>
            <color indexed="81"/>
            <rFont val="Tahoma"/>
            <family val="2"/>
          </rPr>
          <t xml:space="preserve">
ANTES MV 902</t>
        </r>
      </text>
    </comment>
    <comment ref="A198" authorId="0" shapeId="0" xr:uid="{0C07BB3F-7EFC-40B6-993B-7987CC149DDF}">
      <text>
        <r>
          <rPr>
            <b/>
            <sz val="9"/>
            <color indexed="81"/>
            <rFont val="Tahoma"/>
            <family val="2"/>
          </rPr>
          <t>Documentacion:</t>
        </r>
        <r>
          <rPr>
            <sz val="9"/>
            <color indexed="81"/>
            <rFont val="Tahoma"/>
            <family val="2"/>
          </rPr>
          <t xml:space="preserve">
ANTES MV983
</t>
        </r>
      </text>
    </comment>
    <comment ref="A200" authorId="0" shapeId="0" xr:uid="{544EC0E0-D61E-465F-84D0-91367C1BE56B}">
      <text>
        <r>
          <rPr>
            <b/>
            <sz val="9"/>
            <color indexed="81"/>
            <rFont val="Tahoma"/>
            <family val="2"/>
          </rPr>
          <t>Documentacion:</t>
        </r>
        <r>
          <rPr>
            <sz val="9"/>
            <color indexed="81"/>
            <rFont val="Tahoma"/>
            <family val="2"/>
          </rPr>
          <t xml:space="preserve">
AHORA 333
</t>
        </r>
      </text>
    </comment>
    <comment ref="A210" authorId="0" shapeId="0" xr:uid="{221F0052-2316-48F6-A9A3-5E6288C25F87}">
      <text>
        <r>
          <rPr>
            <b/>
            <sz val="9"/>
            <color indexed="81"/>
            <rFont val="Tahoma"/>
            <family val="2"/>
          </rPr>
          <t>Documentacion:</t>
        </r>
        <r>
          <rPr>
            <sz val="9"/>
            <color indexed="81"/>
            <rFont val="Tahoma"/>
            <family val="2"/>
          </rPr>
          <t xml:space="preserve">
antes mv 382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Documentacion</author>
  </authors>
  <commentList>
    <comment ref="A32" authorId="0" shapeId="0" xr:uid="{2D444C4F-AEA2-492E-A39C-F4DFA2659008}">
      <text>
        <r>
          <rPr>
            <b/>
            <sz val="9"/>
            <color indexed="81"/>
            <rFont val="Tahoma"/>
            <family val="2"/>
          </rPr>
          <t>Documentacion:</t>
        </r>
        <r>
          <rPr>
            <sz val="9"/>
            <color indexed="81"/>
            <rFont val="Tahoma"/>
            <family val="2"/>
          </rPr>
          <t xml:space="preserve">
ANTES MV 92</t>
        </r>
      </text>
    </comment>
    <comment ref="A36" authorId="0" shapeId="0" xr:uid="{B316B45E-1D1C-4690-9D32-095349A8AD72}">
      <text>
        <r>
          <rPr>
            <b/>
            <sz val="9"/>
            <color indexed="81"/>
            <rFont val="Tahoma"/>
            <family val="2"/>
          </rPr>
          <t>Documentacion:</t>
        </r>
        <r>
          <rPr>
            <sz val="9"/>
            <color indexed="81"/>
            <rFont val="Tahoma"/>
            <family val="2"/>
          </rPr>
          <t xml:space="preserve">
ANTES MV 193
ANTIGUO PROP
CAÑON ALONSO JOSE OCTAVIO      </t>
        </r>
      </text>
    </comment>
    <comment ref="BK36" authorId="0" shapeId="0" xr:uid="{5BCAF7FE-56B2-4D08-9040-5107B2A87D35}">
      <text>
        <r>
          <rPr>
            <b/>
            <sz val="9"/>
            <color indexed="81"/>
            <rFont val="Tahoma"/>
            <family val="2"/>
          </rPr>
          <t>Documentacion:</t>
        </r>
        <r>
          <rPr>
            <sz val="9"/>
            <color indexed="81"/>
            <rFont val="Tahoma"/>
            <family val="2"/>
          </rPr>
          <t xml:space="preserve">
ANTES MV 193
ANTIGUO PROP
CAÑON ALONSO JOSE OCTAVIO      
</t>
        </r>
      </text>
    </comment>
    <comment ref="A47" authorId="0" shapeId="0" xr:uid="{0691C31F-1304-4405-BF69-5323C15643BF}">
      <text>
        <r>
          <rPr>
            <b/>
            <sz val="9"/>
            <color indexed="81"/>
            <rFont val="Tahoma"/>
            <family val="2"/>
          </rPr>
          <t>Documentacion:</t>
        </r>
        <r>
          <rPr>
            <sz val="9"/>
            <color indexed="81"/>
            <rFont val="Tahoma"/>
            <family val="2"/>
          </rPr>
          <t xml:space="preserve">
ANTES MV 346</t>
        </r>
      </text>
    </comment>
    <comment ref="A60" authorId="0" shapeId="0" xr:uid="{68CD426B-13D5-4787-AA44-C18FBA6A6E6E}">
      <text>
        <r>
          <rPr>
            <b/>
            <sz val="9"/>
            <color indexed="81"/>
            <rFont val="Tahoma"/>
            <family val="2"/>
          </rPr>
          <t>Documentacion:</t>
        </r>
        <r>
          <rPr>
            <sz val="9"/>
            <color indexed="81"/>
            <rFont val="Tahoma"/>
            <family val="2"/>
          </rPr>
          <t xml:space="preserve">
ANTES MV 335</t>
        </r>
      </text>
    </comment>
    <comment ref="BK60" authorId="0" shapeId="0" xr:uid="{B68117C7-794F-4C0A-82C9-3AEB4B624190}">
      <text>
        <r>
          <rPr>
            <b/>
            <sz val="9"/>
            <color indexed="81"/>
            <rFont val="Tahoma"/>
            <family val="2"/>
          </rPr>
          <t>Documentacion:</t>
        </r>
        <r>
          <rPr>
            <sz val="9"/>
            <color indexed="81"/>
            <rFont val="Tahoma"/>
            <family val="2"/>
          </rPr>
          <t xml:space="preserve">
ANTES MV 335
</t>
        </r>
      </text>
    </comment>
    <comment ref="AT119" authorId="0" shapeId="0" xr:uid="{54FFCBF7-FD28-4EC2-9E62-5E103F39848A}">
      <text>
        <r>
          <rPr>
            <b/>
            <sz val="9"/>
            <color indexed="81"/>
            <rFont val="Tahoma"/>
            <family val="2"/>
          </rPr>
          <t>Documentacion:</t>
        </r>
        <r>
          <rPr>
            <sz val="9"/>
            <color indexed="81"/>
            <rFont val="Tahoma"/>
            <family val="2"/>
          </rPr>
          <t xml:space="preserve">
PROCESO DE SUCESION</t>
        </r>
      </text>
    </comment>
    <comment ref="A124" authorId="0" shapeId="0" xr:uid="{3F76F1A8-A6D6-4BA5-AF1A-8105C0E6C516}">
      <text>
        <r>
          <rPr>
            <b/>
            <sz val="9"/>
            <color indexed="81"/>
            <rFont val="Tahoma"/>
            <family val="2"/>
          </rPr>
          <t>Documentacion:</t>
        </r>
        <r>
          <rPr>
            <sz val="9"/>
            <color indexed="81"/>
            <rFont val="Tahoma"/>
            <family val="2"/>
          </rPr>
          <t xml:space="preserve">
ANTES MV 33</t>
        </r>
      </text>
    </comment>
    <comment ref="BK124" authorId="0" shapeId="0" xr:uid="{A4D16BD2-0053-485D-851E-5BB387F2031A}">
      <text>
        <r>
          <rPr>
            <b/>
            <sz val="9"/>
            <color indexed="81"/>
            <rFont val="Tahoma"/>
            <family val="2"/>
          </rPr>
          <t>Documentacion:</t>
        </r>
        <r>
          <rPr>
            <sz val="9"/>
            <color indexed="81"/>
            <rFont val="Tahoma"/>
            <family val="2"/>
          </rPr>
          <t xml:space="preserve">
ANTES MV 33
</t>
        </r>
      </text>
    </comment>
    <comment ref="A125" authorId="0" shapeId="0" xr:uid="{A0C95BBB-F2BA-4761-96E1-F3AF2D56A54F}">
      <text>
        <r>
          <rPr>
            <b/>
            <sz val="9"/>
            <color indexed="81"/>
            <rFont val="Tahoma"/>
            <family val="2"/>
          </rPr>
          <t>Documentacion:</t>
        </r>
        <r>
          <rPr>
            <sz val="9"/>
            <color indexed="81"/>
            <rFont val="Tahoma"/>
            <family val="2"/>
          </rPr>
          <t xml:space="preserve">
ANTES MV 514</t>
        </r>
      </text>
    </comment>
    <comment ref="BK125" authorId="0" shapeId="0" xr:uid="{CF0805BA-D1ED-46A2-A730-042B9C1952BC}">
      <text>
        <r>
          <rPr>
            <b/>
            <sz val="9"/>
            <color indexed="81"/>
            <rFont val="Tahoma"/>
            <family val="2"/>
          </rPr>
          <t>Documentacion:</t>
        </r>
        <r>
          <rPr>
            <sz val="9"/>
            <color indexed="81"/>
            <rFont val="Tahoma"/>
            <family val="2"/>
          </rPr>
          <t xml:space="preserve">
ANTES MV 514
</t>
        </r>
      </text>
    </comment>
    <comment ref="A126" authorId="0" shapeId="0" xr:uid="{0CF73CAC-1193-41FD-A8C4-3E1E9F917F0D}">
      <text>
        <r>
          <rPr>
            <b/>
            <sz val="9"/>
            <color indexed="81"/>
            <rFont val="Tahoma"/>
            <family val="2"/>
          </rPr>
          <t>Documentacion:</t>
        </r>
        <r>
          <rPr>
            <sz val="9"/>
            <color indexed="81"/>
            <rFont val="Tahoma"/>
            <family val="2"/>
          </rPr>
          <t xml:space="preserve">
ANTES MV 445</t>
        </r>
      </text>
    </comment>
    <comment ref="BK126" authorId="0" shapeId="0" xr:uid="{9886D17B-70C5-40B7-8561-DF0CCF0F1CAE}">
      <text>
        <r>
          <rPr>
            <b/>
            <sz val="9"/>
            <color indexed="81"/>
            <rFont val="Tahoma"/>
            <family val="2"/>
          </rPr>
          <t>Documentacion:</t>
        </r>
        <r>
          <rPr>
            <sz val="9"/>
            <color indexed="81"/>
            <rFont val="Tahoma"/>
            <family val="2"/>
          </rPr>
          <t xml:space="preserve">
ANTES MV 445
</t>
        </r>
      </text>
    </comment>
    <comment ref="A128" authorId="0" shapeId="0" xr:uid="{70B2E4B4-8B5A-4AC8-B784-60EDA227238A}">
      <text>
        <r>
          <rPr>
            <b/>
            <sz val="9"/>
            <color indexed="81"/>
            <rFont val="Tahoma"/>
            <family val="2"/>
          </rPr>
          <t>Documentacion:</t>
        </r>
        <r>
          <rPr>
            <sz val="9"/>
            <color indexed="81"/>
            <rFont val="Tahoma"/>
            <family val="2"/>
          </rPr>
          <t xml:space="preserve">
ANTES MV 335 DE DON REINALDO CHACON</t>
        </r>
      </text>
    </comment>
    <comment ref="BK128" authorId="0" shapeId="0" xr:uid="{BA7CCA08-849F-42E3-AC94-2DB0161B01C5}">
      <text>
        <r>
          <rPr>
            <b/>
            <sz val="9"/>
            <color indexed="81"/>
            <rFont val="Tahoma"/>
            <family val="2"/>
          </rPr>
          <t>Documentacion:</t>
        </r>
        <r>
          <rPr>
            <sz val="9"/>
            <color indexed="81"/>
            <rFont val="Tahoma"/>
            <family val="2"/>
          </rPr>
          <t xml:space="preserve">
ANTES MV 335 DE DON REINALDO CHACON
</t>
        </r>
      </text>
    </comment>
    <comment ref="A129" authorId="0" shapeId="0" xr:uid="{1B1E949D-ABB8-4312-92CD-CD9F1952379D}">
      <text>
        <r>
          <rPr>
            <b/>
            <sz val="9"/>
            <color indexed="81"/>
            <rFont val="Tahoma"/>
            <family val="2"/>
          </rPr>
          <t>Documentacion:</t>
        </r>
        <r>
          <rPr>
            <sz val="9"/>
            <color indexed="81"/>
            <rFont val="Tahoma"/>
            <family val="2"/>
          </rPr>
          <t xml:space="preserve">
ANTES MV 50 WLL668</t>
        </r>
      </text>
    </comment>
    <comment ref="BK129" authorId="0" shapeId="0" xr:uid="{019B0249-A595-49D5-AB5A-EBB59CCFF5CC}">
      <text>
        <r>
          <rPr>
            <b/>
            <sz val="9"/>
            <color indexed="81"/>
            <rFont val="Tahoma"/>
            <family val="2"/>
          </rPr>
          <t>Documentacion:</t>
        </r>
        <r>
          <rPr>
            <sz val="9"/>
            <color indexed="81"/>
            <rFont val="Tahoma"/>
            <family val="2"/>
          </rPr>
          <t xml:space="preserve">
ANTES MV 50 WLL668
</t>
        </r>
      </text>
    </comment>
    <comment ref="A130" authorId="0" shapeId="0" xr:uid="{DF9A12C1-CAF3-4C2E-AF30-BD79265B5B44}">
      <text>
        <r>
          <rPr>
            <b/>
            <sz val="9"/>
            <color indexed="81"/>
            <rFont val="Tahoma"/>
            <family val="2"/>
          </rPr>
          <t>Documentacion:</t>
        </r>
        <r>
          <rPr>
            <sz val="9"/>
            <color indexed="81"/>
            <rFont val="Tahoma"/>
            <family val="2"/>
          </rPr>
          <t xml:space="preserve">
ANTES MV 321</t>
        </r>
      </text>
    </comment>
    <comment ref="BK130" authorId="0" shapeId="0" xr:uid="{B59B4BD5-F0ED-4D70-9BE1-D49027B154D4}">
      <text>
        <r>
          <rPr>
            <b/>
            <sz val="9"/>
            <color indexed="81"/>
            <rFont val="Tahoma"/>
            <family val="2"/>
          </rPr>
          <t>Documentacion:</t>
        </r>
        <r>
          <rPr>
            <sz val="9"/>
            <color indexed="81"/>
            <rFont val="Tahoma"/>
            <family val="2"/>
          </rPr>
          <t xml:space="preserve">
ANTES MV 321
</t>
        </r>
      </text>
    </comment>
    <comment ref="A131" authorId="0" shapeId="0" xr:uid="{90515939-C360-4E0B-96FF-C192C2BAC4F0}">
      <text>
        <r>
          <rPr>
            <b/>
            <sz val="9"/>
            <color indexed="81"/>
            <rFont val="Tahoma"/>
            <family val="2"/>
          </rPr>
          <t>Documentacion:</t>
        </r>
        <r>
          <rPr>
            <sz val="9"/>
            <color indexed="81"/>
            <rFont val="Tahoma"/>
            <family val="2"/>
          </rPr>
          <t xml:space="preserve">
ANTES MV 116
ANTES MV 508</t>
        </r>
      </text>
    </comment>
    <comment ref="BK131" authorId="0" shapeId="0" xr:uid="{4D306458-7035-41D3-9BA3-8BA54BC8D76B}">
      <text>
        <r>
          <rPr>
            <b/>
            <sz val="9"/>
            <color indexed="81"/>
            <rFont val="Tahoma"/>
            <family val="2"/>
          </rPr>
          <t>Documentacion:</t>
        </r>
        <r>
          <rPr>
            <sz val="9"/>
            <color indexed="81"/>
            <rFont val="Tahoma"/>
            <family val="2"/>
          </rPr>
          <t xml:space="preserve">
ANTES MV 116
ANTES MV 508
</t>
        </r>
      </text>
    </comment>
    <comment ref="A132" authorId="0" shapeId="0" xr:uid="{4CB06FB5-650E-49EB-8A15-3270B5EDB8E6}">
      <text>
        <r>
          <rPr>
            <b/>
            <sz val="9"/>
            <color indexed="81"/>
            <rFont val="Tahoma"/>
            <family val="2"/>
          </rPr>
          <t>Documentacion:</t>
        </r>
        <r>
          <rPr>
            <sz val="9"/>
            <color indexed="81"/>
            <rFont val="Tahoma"/>
            <family val="2"/>
          </rPr>
          <t xml:space="preserve">
ANTES MV 560
VENDIDO 23/02/2022
POR IZAQUITA AGUDELO DANY JOHN JORGE CC 1095836422</t>
        </r>
      </text>
    </comment>
    <comment ref="BK132" authorId="0" shapeId="0" xr:uid="{9DC9C794-55B3-4710-87D8-BC23E93CCC1F}">
      <text>
        <r>
          <rPr>
            <b/>
            <sz val="9"/>
            <color indexed="81"/>
            <rFont val="Tahoma"/>
            <family val="2"/>
          </rPr>
          <t>Documentacion:</t>
        </r>
        <r>
          <rPr>
            <sz val="9"/>
            <color indexed="81"/>
            <rFont val="Tahoma"/>
            <family val="2"/>
          </rPr>
          <t xml:space="preserve">
ANTES MV 560
VENDIDO 23/02/2022
POR IZAQUITA AGUDELO DANY JOHN JORGE CC 1095836422
</t>
        </r>
      </text>
    </comment>
    <comment ref="A134" authorId="0" shapeId="0" xr:uid="{F7153BC8-A3C5-42D2-A7D2-02C754E63202}">
      <text>
        <r>
          <rPr>
            <b/>
            <sz val="9"/>
            <color indexed="81"/>
            <rFont val="Tahoma"/>
            <family val="2"/>
          </rPr>
          <t>Documentacion:</t>
        </r>
        <r>
          <rPr>
            <sz val="9"/>
            <color indexed="81"/>
            <rFont val="Tahoma"/>
            <family val="2"/>
          </rPr>
          <t xml:space="preserve">
ANTES MV 319</t>
        </r>
      </text>
    </comment>
    <comment ref="A135" authorId="0" shapeId="0" xr:uid="{DE48D30A-AEDB-48AA-BE84-6F497E710576}">
      <text>
        <r>
          <rPr>
            <b/>
            <sz val="9"/>
            <color indexed="81"/>
            <rFont val="Tahoma"/>
            <family val="2"/>
          </rPr>
          <t>Documentacion:</t>
        </r>
        <r>
          <rPr>
            <sz val="9"/>
            <color indexed="81"/>
            <rFont val="Tahoma"/>
            <family val="2"/>
          </rPr>
          <t xml:space="preserve">
ANTES MV 357</t>
        </r>
      </text>
    </comment>
    <comment ref="A139" authorId="0" shapeId="0" xr:uid="{97257396-4FCD-4C80-8D17-DC5E1EED6AA2}">
      <text>
        <r>
          <rPr>
            <b/>
            <sz val="9"/>
            <color indexed="81"/>
            <rFont val="Tahoma"/>
            <family val="2"/>
          </rPr>
          <t>Documentacion:
ANTES MV 542</t>
        </r>
        <r>
          <rPr>
            <sz val="9"/>
            <color indexed="81"/>
            <rFont val="Tahoma"/>
            <family val="2"/>
          </rPr>
          <t xml:space="preserve">
ANTES MV 331 </t>
        </r>
      </text>
    </comment>
    <comment ref="BK139" authorId="0" shapeId="0" xr:uid="{A55939F2-D505-43B0-BC4B-646879703ABC}">
      <text>
        <r>
          <rPr>
            <b/>
            <sz val="9"/>
            <color indexed="81"/>
            <rFont val="Tahoma"/>
            <family val="2"/>
          </rPr>
          <t>Documentacion:</t>
        </r>
        <r>
          <rPr>
            <sz val="9"/>
            <color indexed="81"/>
            <rFont val="Tahoma"/>
            <family val="2"/>
          </rPr>
          <t xml:space="preserve">
ANTES MV 331
</t>
        </r>
      </text>
    </comment>
    <comment ref="A160" authorId="0" shapeId="0" xr:uid="{DDC3CF8D-D0DF-4A4E-8EE7-AAB189CD1465}">
      <text>
        <r>
          <rPr>
            <b/>
            <sz val="9"/>
            <color indexed="81"/>
            <rFont val="Tahoma"/>
            <family val="2"/>
          </rPr>
          <t xml:space="preserve">ANTES MV 928
</t>
        </r>
      </text>
    </comment>
    <comment ref="BK160" authorId="0" shapeId="0" xr:uid="{BD53B9FC-84F1-43DD-8337-517EE8C56094}">
      <text>
        <r>
          <rPr>
            <b/>
            <sz val="9"/>
            <color indexed="81"/>
            <rFont val="Tahoma"/>
            <family val="2"/>
          </rPr>
          <t xml:space="preserve">ANTES MV 928
</t>
        </r>
      </text>
    </comment>
    <comment ref="A161" authorId="0" shapeId="0" xr:uid="{0F67A093-1002-486E-9717-D1A913867E36}">
      <text>
        <r>
          <rPr>
            <b/>
            <sz val="9"/>
            <color indexed="81"/>
            <rFont val="Tahoma"/>
            <family val="2"/>
          </rPr>
          <t>Documentacion:</t>
        </r>
        <r>
          <rPr>
            <sz val="9"/>
            <color indexed="81"/>
            <rFont val="Tahoma"/>
            <family val="2"/>
          </rPr>
          <t xml:space="preserve">
ANTES MV 871</t>
        </r>
      </text>
    </comment>
    <comment ref="BK161" authorId="0" shapeId="0" xr:uid="{2BDB3FF3-4113-4811-BE40-AC7A808CC7DA}">
      <text>
        <r>
          <rPr>
            <b/>
            <sz val="9"/>
            <color indexed="81"/>
            <rFont val="Tahoma"/>
            <family val="2"/>
          </rPr>
          <t>Documentacion:</t>
        </r>
        <r>
          <rPr>
            <sz val="9"/>
            <color indexed="81"/>
            <rFont val="Tahoma"/>
            <family val="2"/>
          </rPr>
          <t xml:space="preserve">
ANTES MV 871
</t>
        </r>
      </text>
    </comment>
    <comment ref="A166" authorId="0" shapeId="0" xr:uid="{5BA1BBE0-E885-4A70-94DB-03164F965EA6}">
      <text>
        <r>
          <rPr>
            <b/>
            <sz val="9"/>
            <color indexed="81"/>
            <rFont val="Tahoma"/>
            <family val="2"/>
          </rPr>
          <t>Documentacion:</t>
        </r>
        <r>
          <rPr>
            <sz val="9"/>
            <color indexed="81"/>
            <rFont val="Tahoma"/>
            <family val="2"/>
          </rPr>
          <t xml:space="preserve">
ANTES MV931
</t>
        </r>
      </text>
    </comment>
    <comment ref="A168" authorId="0" shapeId="0" xr:uid="{99B49336-A40F-483F-99FC-1B9D17F6743B}">
      <text>
        <r>
          <rPr>
            <b/>
            <sz val="9"/>
            <color indexed="81"/>
            <rFont val="Tahoma"/>
            <family val="2"/>
          </rPr>
          <t>Documentacion:</t>
        </r>
        <r>
          <rPr>
            <sz val="9"/>
            <color indexed="81"/>
            <rFont val="Tahoma"/>
            <family val="2"/>
          </rPr>
          <t xml:space="preserve">
ANTES MV 923</t>
        </r>
      </text>
    </comment>
    <comment ref="A170" authorId="0" shapeId="0" xr:uid="{D24F087A-1996-4880-9E91-52B39F2B7D8B}">
      <text>
        <r>
          <rPr>
            <b/>
            <sz val="9"/>
            <color indexed="81"/>
            <rFont val="Tahoma"/>
            <family val="2"/>
          </rPr>
          <t>Documentacion:</t>
        </r>
        <r>
          <rPr>
            <sz val="9"/>
            <color indexed="81"/>
            <rFont val="Tahoma"/>
            <family val="2"/>
          </rPr>
          <t xml:space="preserve">
ANTES MV 918</t>
        </r>
      </text>
    </comment>
    <comment ref="BK170" authorId="0" shapeId="0" xr:uid="{4AE1BA29-3FA7-4285-B951-2C84B7EDBEA7}">
      <text>
        <r>
          <rPr>
            <b/>
            <sz val="9"/>
            <color indexed="81"/>
            <rFont val="Tahoma"/>
            <family val="2"/>
          </rPr>
          <t>Documentacion:</t>
        </r>
        <r>
          <rPr>
            <sz val="9"/>
            <color indexed="81"/>
            <rFont val="Tahoma"/>
            <family val="2"/>
          </rPr>
          <t xml:space="preserve">
ANTES MV 918
</t>
        </r>
      </text>
    </comment>
    <comment ref="A171" authorId="0" shapeId="0" xr:uid="{1172A2E3-5AA5-498D-BF72-E24593072D05}">
      <text>
        <r>
          <rPr>
            <b/>
            <sz val="9"/>
            <color indexed="81"/>
            <rFont val="Tahoma"/>
            <family val="2"/>
          </rPr>
          <t>Documentacion:</t>
        </r>
        <r>
          <rPr>
            <sz val="9"/>
            <color indexed="81"/>
            <rFont val="Tahoma"/>
            <family val="2"/>
          </rPr>
          <t xml:space="preserve">
ANTES MV 956</t>
        </r>
      </text>
    </comment>
    <comment ref="BK171" authorId="0" shapeId="0" xr:uid="{86097745-FA62-4654-B6F3-2F46C0F10921}">
      <text>
        <r>
          <rPr>
            <b/>
            <sz val="9"/>
            <color indexed="81"/>
            <rFont val="Tahoma"/>
            <family val="2"/>
          </rPr>
          <t>Documentacion:</t>
        </r>
        <r>
          <rPr>
            <sz val="9"/>
            <color indexed="81"/>
            <rFont val="Tahoma"/>
            <family val="2"/>
          </rPr>
          <t xml:space="preserve">
ANTES MV 956
</t>
        </r>
      </text>
    </comment>
    <comment ref="A172" authorId="0" shapeId="0" xr:uid="{56C22397-BC01-4300-87B5-27A565628F0F}">
      <text>
        <r>
          <rPr>
            <b/>
            <sz val="9"/>
            <color indexed="81"/>
            <rFont val="Tahoma"/>
            <family val="2"/>
          </rPr>
          <t>Documentacion:</t>
        </r>
        <r>
          <rPr>
            <sz val="9"/>
            <color indexed="81"/>
            <rFont val="Tahoma"/>
            <family val="2"/>
          </rPr>
          <t xml:space="preserve">
Antes MV 927
</t>
        </r>
      </text>
    </comment>
    <comment ref="BK172" authorId="0" shapeId="0" xr:uid="{D6DA60B2-9B37-4926-B81F-D125AECE7349}">
      <text>
        <r>
          <rPr>
            <b/>
            <sz val="9"/>
            <color indexed="81"/>
            <rFont val="Tahoma"/>
            <family val="2"/>
          </rPr>
          <t>Documentacion:</t>
        </r>
        <r>
          <rPr>
            <sz val="9"/>
            <color indexed="81"/>
            <rFont val="Tahoma"/>
            <family val="2"/>
          </rPr>
          <t xml:space="preserve">
Antes MV 927
</t>
        </r>
      </text>
    </comment>
    <comment ref="A180" authorId="0" shapeId="0" xr:uid="{B5A178EC-71F8-4BA2-A6E8-83838D353557}">
      <text>
        <r>
          <rPr>
            <b/>
            <sz val="9"/>
            <color indexed="81"/>
            <rFont val="Tahoma"/>
            <family val="2"/>
          </rPr>
          <t>Documentacion:</t>
        </r>
        <r>
          <rPr>
            <sz val="9"/>
            <color indexed="81"/>
            <rFont val="Tahoma"/>
            <family val="2"/>
          </rPr>
          <t xml:space="preserve">
ANTES MV 791</t>
        </r>
      </text>
    </comment>
    <comment ref="BK180" authorId="0" shapeId="0" xr:uid="{34290ABD-161D-41DB-BDCC-0EE5DEAE65E2}">
      <text>
        <r>
          <rPr>
            <b/>
            <sz val="9"/>
            <color indexed="81"/>
            <rFont val="Tahoma"/>
            <family val="2"/>
          </rPr>
          <t>Documentacion:</t>
        </r>
        <r>
          <rPr>
            <sz val="9"/>
            <color indexed="81"/>
            <rFont val="Tahoma"/>
            <family val="2"/>
          </rPr>
          <t xml:space="preserve">
ANTES MV 791
</t>
        </r>
      </text>
    </comment>
    <comment ref="A181" authorId="0" shapeId="0" xr:uid="{96B44F6A-F521-4107-BB31-DF07D731018F}">
      <text>
        <r>
          <rPr>
            <b/>
            <sz val="9"/>
            <color indexed="81"/>
            <rFont val="Tahoma"/>
            <family val="2"/>
          </rPr>
          <t>Documentacion:</t>
        </r>
        <r>
          <rPr>
            <sz val="9"/>
            <color indexed="81"/>
            <rFont val="Tahoma"/>
            <family val="2"/>
          </rPr>
          <t xml:space="preserve">
ANTES MV 894</t>
        </r>
      </text>
    </comment>
    <comment ref="BK181" authorId="0" shapeId="0" xr:uid="{D38003CA-5ED1-47B4-9853-D7123E3BA8D0}">
      <text>
        <r>
          <rPr>
            <b/>
            <sz val="9"/>
            <color indexed="81"/>
            <rFont val="Tahoma"/>
            <family val="2"/>
          </rPr>
          <t>Documentacion:</t>
        </r>
        <r>
          <rPr>
            <sz val="9"/>
            <color indexed="81"/>
            <rFont val="Tahoma"/>
            <family val="2"/>
          </rPr>
          <t xml:space="preserve">
ANTES MV 894
</t>
        </r>
      </text>
    </comment>
    <comment ref="A183" authorId="0" shapeId="0" xr:uid="{5BF8280A-3BEE-4EB2-976F-F88C421DC807}">
      <text>
        <r>
          <rPr>
            <b/>
            <sz val="9"/>
            <color indexed="81"/>
            <rFont val="Tahoma"/>
            <family val="2"/>
          </rPr>
          <t>Documentacion:</t>
        </r>
        <r>
          <rPr>
            <sz val="9"/>
            <color indexed="81"/>
            <rFont val="Tahoma"/>
            <family val="2"/>
          </rPr>
          <t xml:space="preserve">
ANTES MV 836 VENDIDO POR JAIME GONZALEZ EL 28-09-2021</t>
        </r>
      </text>
    </comment>
    <comment ref="BK183" authorId="0" shapeId="0" xr:uid="{08D544D6-7DC8-4A04-A7C6-63613B20642C}">
      <text>
        <r>
          <rPr>
            <b/>
            <sz val="9"/>
            <color indexed="81"/>
            <rFont val="Tahoma"/>
            <family val="2"/>
          </rPr>
          <t>Documentacion:</t>
        </r>
        <r>
          <rPr>
            <sz val="9"/>
            <color indexed="81"/>
            <rFont val="Tahoma"/>
            <family val="2"/>
          </rPr>
          <t xml:space="preserve">
ANTES MV 836 VENDIDO POR JAIME GONZALEZ EL 28-09-2021
</t>
        </r>
      </text>
    </comment>
    <comment ref="A185" authorId="0" shapeId="0" xr:uid="{593AD61F-D3E2-44A9-AFF4-8E4B3AB2B1A4}">
      <text>
        <r>
          <rPr>
            <b/>
            <sz val="9"/>
            <color indexed="81"/>
            <rFont val="Tahoma"/>
            <family val="2"/>
          </rPr>
          <t>Documentacion:</t>
        </r>
        <r>
          <rPr>
            <sz val="9"/>
            <color indexed="81"/>
            <rFont val="Tahoma"/>
            <family val="2"/>
          </rPr>
          <t xml:space="preserve">
ANTES MV898</t>
        </r>
      </text>
    </comment>
    <comment ref="A188" authorId="0" shapeId="0" xr:uid="{3EE67F7B-B6DE-45F5-A3CC-77935C08B7ED}">
      <text>
        <r>
          <rPr>
            <b/>
            <sz val="9"/>
            <color indexed="81"/>
            <rFont val="Tahoma"/>
            <family val="2"/>
          </rPr>
          <t>Documentacion:</t>
        </r>
        <r>
          <rPr>
            <sz val="9"/>
            <color indexed="81"/>
            <rFont val="Tahoma"/>
            <family val="2"/>
          </rPr>
          <t xml:space="preserve">
ANTES MV983
</t>
        </r>
      </text>
    </comment>
  </commentList>
</comments>
</file>

<file path=xl/sharedStrings.xml><?xml version="1.0" encoding="utf-8"?>
<sst xmlns="http://schemas.openxmlformats.org/spreadsheetml/2006/main" count="15837" uniqueCount="4013">
  <si>
    <t>No</t>
  </si>
  <si>
    <t>CONSECUTIVO SOLICITUD DE FACULTAD</t>
  </si>
  <si>
    <t>FACULTAD</t>
  </si>
  <si>
    <t>FECHA DE SOLICITUD</t>
  </si>
  <si>
    <t>ITEM (FTN)</t>
  </si>
  <si>
    <t>CODIGO DE SERVICIO</t>
  </si>
  <si>
    <t>RUTA</t>
  </si>
  <si>
    <t>DESTINO FINAL</t>
  </si>
  <si>
    <t>SITIO DE SALIDA</t>
  </si>
  <si>
    <t>SITIO DE LLEGADA</t>
  </si>
  <si>
    <t>DIAS DE 
SERVICIO</t>
  </si>
  <si>
    <t xml:space="preserve"> FECHA DE SALIDA </t>
  </si>
  <si>
    <t>HORA DE SALIDA</t>
  </si>
  <si>
    <t xml:space="preserve"> FECHA 
DE LLEGADA </t>
  </si>
  <si>
    <t>HORA DE LLEGADA</t>
  </si>
  <si>
    <t xml:space="preserve"> DOCENTE ENCARGADO</t>
  </si>
  <si>
    <t>CELULAR DE CONTACTO</t>
  </si>
  <si>
    <t>OBSERVACION</t>
  </si>
  <si>
    <t>RESERVA</t>
  </si>
  <si>
    <t>FUEC</t>
  </si>
  <si>
    <t xml:space="preserve">MOVIL </t>
  </si>
  <si>
    <t>FACULTAD DEL MEDIO AMBIENTE Y RECURSOS NATURALES</t>
  </si>
  <si>
    <t>Bogotá – Chipaque – Cáqueza - Quetame - Guayabetal. Retorno: Guayabetal – Quetame – Cáqueza – Chipaque - Bogotá</t>
  </si>
  <si>
    <t>Bogotá-Chipaque-Cáqueza-Quetame-Guayabetal-Bogotá</t>
  </si>
  <si>
    <t>GUAYABETAL</t>
  </si>
  <si>
    <t>Facultad de Ingeniería Cra 8 # 40b-78</t>
  </si>
  <si>
    <t>Lina Maria Rodríguez Cortés</t>
  </si>
  <si>
    <t>bogota, zipaquira, pacho, villagomez, paime</t>
  </si>
  <si>
    <t>Bogotá, Zipaquirá, pacho, Villagómez, Paime, cascada la capira, Paime, Bogotá</t>
  </si>
  <si>
    <t>VILLAGOMEZ</t>
  </si>
  <si>
    <t>Jhon Fredy Lopez Lopez</t>
  </si>
  <si>
    <t>VALOR UNIT</t>
  </si>
  <si>
    <t>DIAS ADICIONALES</t>
  </si>
  <si>
    <t>VALOR DIA ADICIONAL</t>
  </si>
  <si>
    <t>VALOR TOTAL</t>
  </si>
  <si>
    <t>OBSERVACIONES A LA LIQUDCION</t>
  </si>
  <si>
    <t>ANOTACION</t>
  </si>
  <si>
    <t>Bogotá - Villavicencio - Acacias - Granada - Bogotá.</t>
  </si>
  <si>
    <t>Bogotá - Chipaque - Caqueza - Acacias - Puente de Oro - Granda - Acacias - Guayabetal - Chipaque - Bogota</t>
  </si>
  <si>
    <t>GRANADA</t>
  </si>
  <si>
    <t>Jaime Alberto Moreno Gutiérrez</t>
  </si>
  <si>
    <t>Bogotá - Vereda el Abra Km 1,2 del municipio de Cota – Cundinamarca, Bioparque La Reserva - Bogotá (Vía Calle 170 - Suba).</t>
  </si>
  <si>
    <t>Inicia recorrido en la sede de la Universidad Distrital ubicada en la carrera 8 con calle 40. Salida hacia el Bioparque La Reserva ubicado en la vereda el Abra km 1.2  Cota - Cundinamarca, (vía calle 170 - Suba). Regreso hacia la sede de la Universidad Distrital ubicada en la carrera 8 con calle 40, (vía calle 170 - Suba).</t>
  </si>
  <si>
    <t>COTA</t>
  </si>
  <si>
    <t>Carolina Maria Lozano Barrero</t>
  </si>
  <si>
    <t>Bogota - COGUA - BOGOTA</t>
  </si>
  <si>
    <t>Salida de la Universidad Distrital sede Vivero, parada en la obra vial entre Zipaquirá y Cogua para revisar la construcción de la carretera. Almuerzo en Cogua y medición de la carretera. vuelta a Bogotá</t>
  </si>
  <si>
    <t>COGUA</t>
  </si>
  <si>
    <t xml:space="preserve">sede vivero cra 5 este # 15 -82 </t>
  </si>
  <si>
    <t>Julio Hernan Bonilla Romero</t>
  </si>
  <si>
    <t>Sede central-Usme</t>
  </si>
  <si>
    <t>Calle 40 carrera 8- Usme centro- Vereda la Requilina</t>
  </si>
  <si>
    <t>USME</t>
  </si>
  <si>
    <t>Yolanda Teresa Hernández Peña</t>
  </si>
  <si>
    <t>Bogota- Chiquinquira- Villa de Leyva- Tunja -Bogota</t>
  </si>
  <si>
    <t>Villa de Leyva</t>
  </si>
  <si>
    <t>VILLA DE LEYVA</t>
  </si>
  <si>
    <t>Universidad Distrital Cra 8 # 40b-78, Bogotá– Villavicencio - Paratebueno - Villavicencio - Apiay - Villavicencio - Bogotá</t>
  </si>
  <si>
    <t>Bogota - Villaviencio - Paratebueno - Villavicencio - Guayabetal - Bogota</t>
  </si>
  <si>
    <t>VILLAVICENCIO</t>
  </si>
  <si>
    <t>Carlos Javier González Vergara</t>
  </si>
  <si>
    <t>Bogotá-Villa de Leyva-Bogotá</t>
  </si>
  <si>
    <t>Dia 1: Salida de Bogotá (UD Sede Central) hacia Villa de Leyva (zonas aledañas a Villa de Leyva)
Dia 2: Trabajos Villa de Leyva (zonas aledañas a Villa de Leyva)
Dia 3: Regreso de Villa de Leyva (zonas aledañas a Villa de Leyva) a Bogotá (UD Sede Ventral)</t>
  </si>
  <si>
    <t>Edilberto  Niño Niño</t>
  </si>
  <si>
    <t>Bogotá (Sede Vivero)-Zipaquirá-Cogua-Tausa-Cucunubá-Suesca-Villa de Leyva-Moniquirá--Vélez-Chiquinquirá-Bogotá (Sede Vivero)</t>
  </si>
  <si>
    <t>Dia 1 Bogota - Zipaquira - Cogua - Tausa - Cucunuba - Suesca - Villa de Leyva - Moniquira 
Dia 2 Moniquira - Velez - Chiquinquira - Bogota</t>
  </si>
  <si>
    <t>Jhon Alexander León Castillo</t>
  </si>
  <si>
    <t>ITEM CORRECTO 129.  VALOR $ 1,909,676</t>
  </si>
  <si>
    <t>SE MODIFICA AL ITEM 129</t>
  </si>
  <si>
    <t>RESTAR EL VALOR DE UN DIA SE REALIZO EN UN SOLO DIA</t>
  </si>
  <si>
    <t>SE MODIFICA AL ITEM 32</t>
  </si>
  <si>
    <t>RESTAR EL VALOR DE UN DIA PUES SE HIZO A DOS DIAS NO MAS</t>
  </si>
  <si>
    <t>FACULTAD DE INGENIERIA</t>
  </si>
  <si>
    <t>BOGOTA- VILLETA-GUADUAS-HONDA-MARIQUITA-ARMERO-MURILLO-PARQUE NEVADO DEL RUIZ-MANIZALES-IBAGUE-MELGAR-FUSAGASUGA-BOGOTA
(URBANO Y RURAL)</t>
  </si>
  <si>
    <t>MANIZALEZ</t>
  </si>
  <si>
    <t xml:space="preserve">Facultad de Ingeniería
Carrera 8 # 40 - 78 </t>
  </si>
  <si>
    <t>EDIER FERNANDO 
AVILA</t>
  </si>
  <si>
    <t>1ER. DIA: SALIENDO DESDE LA SEDE CENTRAL DE LA UNIVERSIDAD DISTRITAL DE BOGOTÁ, LA RUTA INCLUYE: CHIPAQUE, CÁQUEZA, VILLAVICENCIO. (SE
PERNOCTAEN VILLAVICENCIO) 2DO DÍA: SALIENDO DE VILLAVICENCIO, RESTREPO, VILLANUEVA, MONTERREY, TAURAMENA, AGUAZUL Y YOPAL (SE PERNOCTAEN YOPAL) 3ER DÍA: MUNICIPIO DE YOPAL, RECORRIDOS POR CASCO URBANO Y ALREDEDORES (APROX. 25 KM) (SE PERNOCTAEN YOPAL) 4TO DÍA: SALIENDO DEL MUNICIPIO DE YOPAL, AGUAZUL, TAURAMENA, MONTERREY, GUATEQUE, EL SISGA, REGRESO A BOGOTÁ.</t>
  </si>
  <si>
    <t>CESAR AUGUSTO ROJAS - CARLOS CASTRO</t>
  </si>
  <si>
    <t>3005563486 - 3204159341</t>
  </si>
  <si>
    <t>BOGOTA-TUNJA-SOGAMOSO-NOBSA-SOGAMOSO-MONGUI-SOGAMOSO_x0002_DUITAMA-PAIPA-TUNJA-VILLA DE LEYVA-CHIQUINQUIRÁ-ZIPAQUIRÁ-BOGOTÁ</t>
  </si>
  <si>
    <t>Facultad de Ingeniería
Carrera 8 # 40 - 89              URGENTE</t>
  </si>
  <si>
    <t>LUIS LEONARDO RODRIGUEZ
BERNAL</t>
  </si>
  <si>
    <t>BOGOTÁ-MANIZALES-NEIRA-MANIZALES -VILLA MARIA-CHINCHINÁ - SANTA ROSA
DEL CABAL - PEREIRA- DOS QUEBRADAS- MANIZALES - BOGOTÁ</t>
  </si>
  <si>
    <t>Facultad de Ingeniería
Carrera 8 # 40 - 90</t>
  </si>
  <si>
    <t>455 JHON CARREÑO</t>
  </si>
  <si>
    <t>SUBACHOQUE Y ALREDEDORES, EL ROSAL Y ALREDEDORES, FACATATIVA Y
MONDOÑEDO Y ALREDEDORES</t>
  </si>
  <si>
    <t>SUBACHOQUE</t>
  </si>
  <si>
    <t>Facultad de Ingeniería
Carrera 8 # 40 - 93</t>
  </si>
  <si>
    <t>José Luis Herrera Escorcia</t>
  </si>
  <si>
    <t>VÍAVILLAVICENCIO, CÁQUEZAY ALREDEDORES, GUASCAY ALREDEDORES</t>
  </si>
  <si>
    <t>Facultad de Ingeniería
Carrera 8 # 40 - 94</t>
  </si>
  <si>
    <t>BOGOTA- LACALERA- GUASCA- GUATAVITA -BOGOTA</t>
  </si>
  <si>
    <t>GUATAVITA</t>
  </si>
  <si>
    <t>Facultad de Ingeniería
Carrera 8 # 40 - 97</t>
  </si>
  <si>
    <t>Facultad de Ingeniería
Carrera 8 # 40 - 98</t>
  </si>
  <si>
    <t>DESPLAZAMIENTO DESDE LA CIUDAD DE BOGOTÁ CR 7 CON CALLE 40 FACULTAD
DE INGENIERÍA, PASANDO POR GUADUAS, PUERTO BOYACÁ, HASTA EL
MUNICIPIO DE BARRANCABERMEJA. O VISITA EN ECOPETROL
BARRANCABERMEJA. DESPLAZAMIENTO DESDE BARRANCABERMEJA HASTA
CARTAGENA DE INDIAS. O VISITA A BASE NAVAL ARC BOLÍVAR. O VISITA A LA
ESCUELA ALMIRANTE PADILLA. O VISITA EN GERDAU DIACO, DESPLAZAMIENTO A
LA CIUDAD DE BARRANQUILLA, O VISITA EN NORTON S.A. O VISITA EN HADA S.A.
DESPLAZAMIENTO A LA CIUDAD DE SANTA MARTA, O VISITA AL PARQUE TAYRONA,
DESPLAZAMIENTO HACÍA LA ALTA GUAJIRA. O VISITA EN EL CERREJÓN, O VISITA
EN SALES DE MANAURE, O VISITA EN EL PARQUE EÓLICO JEPIRACHI,
DESPLAZAMIENTO DESDE CABO DE LA VELA - URIBIA - FONSECA - VALLEDUPAR -
SAN ROQUE - AGUACHICA - PUERTO BOYACÁ- GUADUAS - BOGOTÁCR 7 CON
CALLE 40 FACULTAD DE INGENIERÍA</t>
  </si>
  <si>
    <t>URBANO BOGOTA</t>
  </si>
  <si>
    <t>Facultad de Ingeniería
Carrera 8 # 40 - 99</t>
  </si>
  <si>
    <t>José Ignacio Rodríguez Molano</t>
  </si>
  <si>
    <t>3103496191
3152044533</t>
  </si>
  <si>
    <t xml:space="preserve"> SERVICIO EJECUTADO CON DOS VEHIICULOS </t>
  </si>
  <si>
    <t>Bogota- La Aguadora - Bogota</t>
  </si>
  <si>
    <t>Universidad Distrital - Club La Aguadora - Universidad Distrital</t>
  </si>
  <si>
    <t>Robert Orlando Leal Pulido</t>
  </si>
  <si>
    <t>Bogotá (calle 40 cr. 8) – La Calera Embalse San Rafael– Reserva Natural el Zoque - Guasca- Sueva – Reserva Forestal Cárpatos – Sopó – Bogotá (calle 40 cr. 8)</t>
  </si>
  <si>
    <t>Bogotá (calle 40  cr. 8) – La Calera - Guasca - Sueva - Sopó – Bogotá (calle 40  cr. 8)</t>
  </si>
  <si>
    <t>SUEVA</t>
  </si>
  <si>
    <t>Edgard Ernesto Cantillo Higuera</t>
  </si>
  <si>
    <t xml:space="preserve">Dos buses uno de 30 y otro de 15 </t>
  </si>
  <si>
    <t>Bogota - Barrio Mochuelo Bajo - Barrio Mochuelo Alto - Pasquilla - Embalse La Regadera - Laguna de Chisaca o Los Tunjos - Bogota</t>
  </si>
  <si>
    <t>Bogotá (Universidad Distrital - Edificio Sabio Caldas) - Barrio Mochuelo Bajo - Barrio Mochuelo Alto - Pasquilla - Embalse La Regadera - Laguna de Chisacá o Los Tunjos - Bogotá (Universidad Distrital - Edificio Sabio Caldas)</t>
  </si>
  <si>
    <t>PASQUILLA</t>
  </si>
  <si>
    <t>Carlos Hernando Moreno Moreno</t>
  </si>
  <si>
    <t>Bogota - Anapoima (Redes Alcantarillado, Interceptor - PTAR) - San Antonio de Anapoima (Redes Alcantarillado PTAR) - Funza (PTAR) - Bogota</t>
  </si>
  <si>
    <t>Bogotá (Univeridad Distrital - Edificio Sabio Caldas) - Anapoima (Redes Alcantarillado, Interceptor - PTAR) - San Antonio de Anapoima (Redes Alcantarillado PTAR) - Funza (PTAR) - Bogotá (Univeridad Distrital - Edificio Sabio Caldas)</t>
  </si>
  <si>
    <t>ANAPOIMA</t>
  </si>
  <si>
    <t>Bogota - Villa de Leyva</t>
  </si>
  <si>
    <t>Salida desde la see principal de la universidad con rumbo hacia villa de leyva; Primera parada, vía Samacá - Villa de Leyva, segunda parada, Museo Paleontológico de Villa de Leyva</t>
  </si>
  <si>
    <t>María De Los Ángeles Larrota Salazar</t>
  </si>
  <si>
    <t>VALOR CORRECTO $ 700,230</t>
  </si>
  <si>
    <t>SE AJUSTA VALOR</t>
  </si>
  <si>
    <t>Universidad Distrital Cra 8 # 40b-78, Bogotá 
AGROSAVIA Sede Central, Km 14, Bogotá-Mosquera, Mosquera, Cundinamarca
Universidad Distrital Cra 8 # 40b-78, Bogotá</t>
  </si>
  <si>
    <t>Bogotá_ Mosquera_ Agrosavia _ BOgotá</t>
  </si>
  <si>
    <t>MOSQUERA</t>
  </si>
  <si>
    <t>Esperanza Nancy Pulido Rodríguez</t>
  </si>
  <si>
    <t xml:space="preserve">DOS BUSES </t>
  </si>
  <si>
    <t>Bogotá (sede vivero)- zona veredal Tabio - El Carrón - Bogotá (sede vivero)</t>
  </si>
  <si>
    <t>Universidad Distrital sede Vivero - Tabio - Universidad Distrital sede Vivero</t>
  </si>
  <si>
    <t>TABIO</t>
  </si>
  <si>
    <t>Janneth  Pardo Pinzon</t>
  </si>
  <si>
    <t>Bogotá (Sede Vivero) - Choachi - Bogotá (Sede Vivero)</t>
  </si>
  <si>
    <t>salida de Sede el  Vivero con destino al Casco Urbano, regreso de Choachi a la Universidad Distrital Sede Vivero</t>
  </si>
  <si>
    <t>CHOACHI</t>
  </si>
  <si>
    <t>Rubby Stella Pardo Pinzon</t>
  </si>
  <si>
    <t>Bogota- Santa Rosa de Vitervo- Bogota</t>
  </si>
  <si>
    <t>BOGOTA-SANTA ROSA DE VITERBO-BOGOTA</t>
  </si>
  <si>
    <t>SANTA ROSA DE VITERBO</t>
  </si>
  <si>
    <t>Jaime Andrés Gil Morales</t>
  </si>
  <si>
    <t>CIENCIAS Y EDUCACIÓN</t>
  </si>
  <si>
    <t>Bogotá - Macarena A, llegada al municipio de Ubaque para visita al Instituto técnico de Oriente - Bogotá</t>
  </si>
  <si>
    <t>UBAQUE</t>
  </si>
  <si>
    <t xml:space="preserve">SEDE MACARENA A </t>
  </si>
  <si>
    <t>Diana Gil Chaves y Oscar Espinosa</t>
  </si>
  <si>
    <t>3133976336 y 3005290015</t>
  </si>
  <si>
    <t>Bogotá (Sede Macarena A) - Desierto de la Tatacoa (Neiva-Huila) - Bogotá (Sede Macarena A)</t>
  </si>
  <si>
    <t>NEIVA</t>
  </si>
  <si>
    <t>Alberto Forero Poveda y Edwin Carranza Vargas</t>
  </si>
  <si>
    <t>3186794591 y 3003463611</t>
  </si>
  <si>
    <t>Bogotá (Sede Macarena A) - Sasaima-Fundación Nuevo Mundo Constructores de Paz-Bogotá (Sede Macarena A)</t>
  </si>
  <si>
    <t>SASAIMA</t>
  </si>
  <si>
    <t>SEDE MACARENA B</t>
  </si>
  <si>
    <t>José Torres y Claudia Castro</t>
  </si>
  <si>
    <t>3115638814 y 3112512708</t>
  </si>
  <si>
    <t>BOGOTÁ, GUATAVITA, PUENTE DE BOYACÁ, VILLA DE LEYVA, CHIQUINQUIRÁ, LAGUNA DE FÚQUENE, BOGOTÁ</t>
  </si>
  <si>
    <t>Aduanilla
Cl. 13 #31-75</t>
  </si>
  <si>
    <t>OMAR CÓRTES BUITRAGO</t>
  </si>
  <si>
    <t>Bogotá - Cartagena - San Basilio - Cartagena - Bogotá</t>
  </si>
  <si>
    <t>CARTAGENA</t>
  </si>
  <si>
    <t xml:space="preserve"> Carrera 8ª. Calle
40 </t>
  </si>
  <si>
    <t>Sol Mercedes Castro Barbosa</t>
  </si>
  <si>
    <t>Bogotá - Municipios Cogua, Tausa (Cundinamarca), Veredas Páramo Bajo y Salitre, Vivero Bosque Nativo y Predio Peñitas-Cogua Vereda El Cascajal- Bogotá</t>
  </si>
  <si>
    <t>TAUSA</t>
  </si>
  <si>
    <t>Héctor Edwin
Beltrán Gutiérrez</t>
  </si>
  <si>
    <t>Bogotá-Villavicencio (Meta)-Restrepo(Meta)-Granja la Cosmopolitana Km7 vered-vía San Nicolás-Restrepo(Meta)- Bioparque Los Ocarros (Villavicencio-Meta)-Bogotá.</t>
  </si>
  <si>
    <t>RESTREPO</t>
  </si>
  <si>
    <t>Facultad de Ingeniería
Carrera 8 # 40 - 79</t>
  </si>
  <si>
    <t>Día 1:Salida Bogotá (Macarena B) via a Villavicencio. Llegada a villavicencia y Visita al Bioparque Los Ocarros. Continuación del recorrido hacia el municipio de Cubarral, Meta. Día 2: no se utilizará el transporte. Día 3: regreso desde Cubarral a Bogotá.</t>
  </si>
  <si>
    <t>CUBARRAL</t>
  </si>
  <si>
    <t xml:space="preserve">LUGAR DE SALIDA: Sede Macarena B: Carrera 4 # 26B-54 (Universidad Distrital) </t>
  </si>
  <si>
    <t>Antonio A. Agudelo</t>
  </si>
  <si>
    <t>Bogotá - Relleno Sanitario Doña Juana - Bogotá</t>
  </si>
  <si>
    <t>RELLENO DOÑA JUANA</t>
  </si>
  <si>
    <t>Jorge Gómez Duque /Elsy
Castillo</t>
  </si>
  <si>
    <t>Bogotá Salida Sede Central Universidad Distrital (Carrera 8 calle 40) – Av. Caracas hacia al sur- arribar a Localidad de Usme por Barrio Juan Rey – Luego dirigirse a Localidad Sumapáz - Paramo de Sumapáz- Nacimiento del rio Tunjuelo – Localidad Sumapáz Embalse de Chisacá- Zona rural de Sumapáz- Corregimiento de San Juan de Sumapáz - ingreso a zona urbana Localidad Sumapáz-Ingreso a Zona Urbana Localidad Usme - Barrio Juan Rey – Av. Caracas – llegada a Sede Central Universidad Distrital (Carrera 8 calle 40)</t>
  </si>
  <si>
    <t xml:space="preserve">CARMEN Y MARTHA
GUTIERREZ
ZAMUDIO Y </t>
  </si>
  <si>
    <t>3103460053 Y 3005562552</t>
  </si>
  <si>
    <t>Facultad de Ingeniería
Carrera 8 # 40 - 92</t>
  </si>
  <si>
    <t>BOGOTÁ - SOPO (VIAJES INTERNOS DENTRO DEL MUNICIPIO) ÁREA URBANA Y
ÁREA RURAL - PARQUE ECOLOGICO PIONONO - BOGOTÁ</t>
  </si>
  <si>
    <t>SOPO</t>
  </si>
  <si>
    <t>Facultad de Ingeniería
Carrera 8 # 40 - 84</t>
  </si>
  <si>
    <t>5:00 PM</t>
  </si>
  <si>
    <t>ANDRÉS CÁRDENAS CONTRERAS</t>
  </si>
  <si>
    <t>1 DÍA. BOGOTÁ, VILLA DE LEYVA (PERNOCTAR). 2DO DIA VILLA DE LEIVA, TUNJA,
SOGAMOSO (PERNOCTAR). 3ER DÍA SOGAMOSO 
 REGRESO BOGOTÁ.</t>
  </si>
  <si>
    <t>kharen pinilla guerrero</t>
  </si>
  <si>
    <t>Bogotá – Embalse del Muña - La Aguadita - Paradas 
relacionadas con la dinámica geomorfológica de la Cordillera Oriental, Valles 
circundantes muestras de rocas, tipos de rocas, cuencas hidrográficas asociadas. 
12:00 m Revisión de cartografía, impactos en los cambios de uso del suelo y 
transporte sedimentos en los valles. 3:00 pm Visita Universidad de 
Cundinamarca. 7:00 pm Llegada a Fusagasugá, (Pecnotar).
Analisis crecimiento de ciudad Fusagasugá 12: 00 Visita 
Ecoparque Chinauta. Revisión de cartografía, características geomorfológicas y 
de poblamiento, dinámicas turísticas, Granja Agroecológica, producción , 
mirador, tipos de rocas, cuencas hidrográficas. 7:00 pm Chinauta (Pernoctar)
3 dia 7:00 am Visita Cerro Quinini, soberanía alimentaria, lógicas mercantiles
de acceso alimentación digna, vivienda sostenible, corrientes teóricas 
geográficas Marxistas y Humanísticas. 3:00 pm Regreso a Bogotá.</t>
  </si>
  <si>
    <t>Bogotá – Embalse del Muña - La Aguadita - Paradas relacionadas con la dinámica geomorfológica de la Cordillera Oriental, Valles 
circundantes muestras de rocas, tipos de rocas, cuencas hidrográficas asociadas. 
12:00 m Revisión de cartografía, impactos en los cambios de uso del suelo y 
transporte sedimentos en los valles. 3:00 pm Visita Universidad de 
Cundinamarca. 7:00 pm Llegada a Fusagasugá, (Pecnotar).
Analisis crecimiento de ciudad Fusagasugá 12: 00 Visita 
Ecoparque Chinauta. Revisión de cartografía, características geomorfológicas y 
de poblamiento, dinámicas turísticas, Granja Agroecológica, producción , 
mirador, tipos de rocas, cuencas hidrográficas. 7:00 pm Chinauta (Pernoctar)
3 dia 7:00 am Visita Cerro Quinini, soberanía alimentaria, lógicas mercantiles
de acceso alimentación digna, vivienda sostenible, corrientes teóricas 
geográficas Marxistas y Humanísticas. 3:00 pm Regreso a Bogotá.</t>
  </si>
  <si>
    <t>FUSAGASUGA</t>
  </si>
  <si>
    <t>FACULTAD DE ARTES ASAB</t>
  </si>
  <si>
    <t>Bogotá DC - Cali, Valle del Cauca - Bogotá DC</t>
  </si>
  <si>
    <t>CALI</t>
  </si>
  <si>
    <t>Andrea Carolina
Rodríguez
Molina</t>
  </si>
  <si>
    <t>Sede Vivero Universidad Distrital Cra. 5 Este # 15-82, Bogotá
Choachí, Cundinamarca
La Piedra del diablo 1, H3Q8+RM, Choachí, Cundinamarca
El Empalme, Ubaque, Cundinamarca
Granadillo, Choachí, Cundinamarca
Sede Vivero Universidad Distrital Cra. 5 Este # 15-82, Bogotá</t>
  </si>
  <si>
    <t>Sede Vivero - Choachí - Ubaque - Sede Vivero</t>
  </si>
  <si>
    <t xml:space="preserve">5.00 pm </t>
  </si>
  <si>
    <t>Leonardo Serrato</t>
  </si>
  <si>
    <t>Universidad Distrital Cra 8 # 40b-78, Bogotá 
Barichara, Santander
Universidad Distrital Cra 8 # 40b-78, Bogotá</t>
  </si>
  <si>
    <t>Universidad Distrital Cra 8 # 40b-78, Bogotá , San gil santanser 
Barichara, Santander, sangil Santander , 
Universidad Distrital Cra 8 # 40b-78, Bogotá</t>
  </si>
  <si>
    <t>SAN GIL</t>
  </si>
  <si>
    <t>Abel Barrera</t>
  </si>
  <si>
    <t>BOGOTÁ-CHIPAQUE-QUETAME-GUAYABETAL-PIPIRAL-VILLAVICENCIO-RESTREPO-BOGOTÁ; EN TODOS LOS LUGARES RECORRIDOS URBANOS  Y RECORRIDOS RURALES A 12 KILOMETROS DEL CASCO URBANO O DE LA VIA PRINCIPAL.</t>
  </si>
  <si>
    <t>Facultad de Ingeniería
Carrera 8 # 40 - 78</t>
  </si>
  <si>
    <t>CARLOS GERMÁN RAMÍREZ RAMOS</t>
  </si>
  <si>
    <t>BOGOTÁ-LA MESA-TOCAIMA-GIRARDOT-RICAURTE-NARIÑO   EN TODOS LOS LUGARES RECORRIDOS URBANOS Y RECORRIDOS RURALES A 12 KILOMETROS DEL CASCO URBANO O DE LA VIA PRINCIPAL</t>
  </si>
  <si>
    <t>NARIÑO CUND</t>
  </si>
  <si>
    <t>406 NORBEY</t>
  </si>
  <si>
    <t>BOGOTA - SUBACHOQUE - EL ROSAL - LA VEGA - VILLETA - BOGOTA.Según formatos presentados</t>
  </si>
  <si>
    <t>VILLETA</t>
  </si>
  <si>
    <t>JHONATHAN APONTE</t>
  </si>
  <si>
    <t xml:space="preserve">BOGOTA - SUBACHOQUE - EL ROSAL - LA VEGA - VILLETA - BOGOTA. Según formatos presentados </t>
  </si>
  <si>
    <t>JORGE FORERO</t>
  </si>
  <si>
    <t>Villa de Leyva - Ciudad de Tunja -Sogamoso – Aquitania Laguna de Tota – Regreso a Bogotá.</t>
  </si>
  <si>
    <t>LAGUNA DE TOTA</t>
  </si>
  <si>
    <t>CLAUDIA BERENICE ROJAS RINCÓN</t>
  </si>
  <si>
    <t>Bogotá-Icoonzo-Vereda Cafreriras, Icononzo-Bogotá, carretera destapada entre Icononzo a la Vereda Cafrerias</t>
  </si>
  <si>
    <t>ICONONZO</t>
  </si>
  <si>
    <t xml:space="preserve">Sede Macarena B Carrera 3 No. 26A-40 </t>
  </si>
  <si>
    <t>Alexander García García</t>
  </si>
  <si>
    <t>FACULTAD DE CIENCIAS MATEMATICAS Y NATURALES</t>
  </si>
  <si>
    <t>Punto de encuentro y salida desde sede B de la Macarena tomando la vía Mosquera-La Mesa hacia el casco urbano de Agua de Dios, luego se toma la vía hacia la vereda Belén de Malachí (aprox. 4.5 km de recorrido), de los cuales 3 son por vía destapada en buenas condiciones. El punto de llegada es dentro del predio de la Reserva Maná Dulce.</t>
  </si>
  <si>
    <t>AGUA DE DIOS</t>
  </si>
  <si>
    <t>Sede Macarena B</t>
  </si>
  <si>
    <t>Jorge Enrique Avendaño</t>
  </si>
  <si>
    <t>MEDELLIN - VALLE DE ABURRA - AREA METROPOLITANA-GUATAPE</t>
  </si>
  <si>
    <t>Bogotá-Medellín-Guatapé-Bogotá</t>
  </si>
  <si>
    <t>MEDELLIN</t>
  </si>
  <si>
    <t>12:00 AM</t>
  </si>
  <si>
    <t>11:59 PM</t>
  </si>
  <si>
    <t>Astrid Ximena Parsons Delgado</t>
  </si>
  <si>
    <t>3004910459 - 3142301728</t>
  </si>
  <si>
    <t>Bogotá - Soacha - San Antonio de Tequendama - Soacha -Bogota</t>
  </si>
  <si>
    <t>SAN ANTONIO DEL TEQUENDAMA</t>
  </si>
  <si>
    <t>6:00 AM</t>
  </si>
  <si>
    <t>Carlos Edgar Torres</t>
  </si>
  <si>
    <t>Salida Cll 80 autopista Medellin; Alto del vino Km 33; Río Tabacal Mpio La Vega; Laguna Tabacal Mpio de La Vega; Río Tobia Mpio de Nocaima Km 73 Vía Villeta</t>
  </si>
  <si>
    <t>Laguna el Tabacal, municipio de La Vega (Cundinamarca)</t>
  </si>
  <si>
    <t>LA EVGA</t>
  </si>
  <si>
    <t>7:00 PM</t>
  </si>
  <si>
    <t>Carlos Francisco García Olmos</t>
  </si>
  <si>
    <t>Laguna el Tabacal</t>
  </si>
  <si>
    <t>LA VEGA</t>
  </si>
  <si>
    <t>Bogotá-Utica- veredas municipio-Bogotá</t>
  </si>
  <si>
    <t>Zona Rural Municipio de Utica - Cundinamarca</t>
  </si>
  <si>
    <t>UTICA</t>
  </si>
  <si>
    <t>7:00 AM</t>
  </si>
  <si>
    <t>470 - JAIRO PINEDA</t>
  </si>
  <si>
    <t>Laguna de Chisaca</t>
  </si>
  <si>
    <t>SUMAPAZ</t>
  </si>
  <si>
    <t>ITEM CORRECTO ES EL 130, VALOR CORRECTO $700,230</t>
  </si>
  <si>
    <t>SE MODIFICA AL ITEM 130</t>
  </si>
  <si>
    <t xml:space="preserve">INDICAR QUE QUE FUERON DOS VEHICULOS PARA UN SOLO SERVICIO </t>
  </si>
  <si>
    <t>VALOR CORRECTO ES $752,534</t>
  </si>
  <si>
    <t>Bogotá Salida Calle 13 - Mosquera - Agrosavia Tibaitatá - Bogotá</t>
  </si>
  <si>
    <t>Agrosavia-Centro de investigación Tibaitata</t>
  </si>
  <si>
    <t>César Alfonso Ariza Castillo</t>
  </si>
  <si>
    <t>Bogotá, Zipacón, Cachipay.
La Gran Vía, Tocaima, Girardot, 
Bogotá.</t>
  </si>
  <si>
    <t>Bogota, Zipacon, Cachipay, finca la Libertad (vereda Laguna Verde), Cachipay, La Gran Vía , Tocaima, Girardot, Peaje de Gualanday, Gualanday, Bogota</t>
  </si>
  <si>
    <t>GIRARDOT</t>
  </si>
  <si>
    <t>9:00 PM</t>
  </si>
  <si>
    <t>Cesar Augusto Garcia Valbuena</t>
  </si>
  <si>
    <t>Bogotá-Villavicencio-Bogotá</t>
  </si>
  <si>
    <t>Bogotá DC, Villavicencio</t>
  </si>
  <si>
    <t>5:00 AM</t>
  </si>
  <si>
    <t>10:00 PM</t>
  </si>
  <si>
    <t>Cesar Augusto Polanco Tapia</t>
  </si>
  <si>
    <t>Bogotá, Sibate, Pasca-Bogota</t>
  </si>
  <si>
    <t>Sibaté</t>
  </si>
  <si>
    <t>PASCA</t>
  </si>
  <si>
    <t>César Giovanni Álvarez Abril</t>
  </si>
  <si>
    <t>6:00</t>
  </si>
  <si>
    <t>17:00</t>
  </si>
  <si>
    <t>Clara Judyth Botia Flechas</t>
  </si>
  <si>
    <t>Universidad Distrital Cra 8 # 40b-78, Bogotá
San Cristobal Sur, Vereda aguas Claras, Reserva el Delirio, Universidad Distrital Cra 8 # 40b-78, Bogotá</t>
  </si>
  <si>
    <t>Sede central (calle 40) - Reserva Ecológica el Delirio - Sede central (calle 40)</t>
  </si>
  <si>
    <t>David Leonardo Valbuena Gaviria</t>
  </si>
  <si>
    <t>Bogotá- Chipaque - Guayabetal - Villavicencio -Via Puerto Lopez - Base aerea Apiai - Caserio Puerto Colombia</t>
  </si>
  <si>
    <t>Cumaral -Meta</t>
  </si>
  <si>
    <t>CUMARAL</t>
  </si>
  <si>
    <t>3:00 PM</t>
  </si>
  <si>
    <t>Tito Ernesto Gutierrez Daza</t>
  </si>
  <si>
    <t>Cumaral</t>
  </si>
  <si>
    <t>Diana Carolina Barreto Reyes</t>
  </si>
  <si>
    <t xml:space="preserve"> Sede Calle 40 UD, Bogotá, Girardot Ricaurte desembocadura del río Bogotá, Espinal Tolima, Salento Quindio, Tuluá Valle, Buga, Bogotá, Sede calle 40</t>
  </si>
  <si>
    <t>Tuluá Valle</t>
  </si>
  <si>
    <t>BUGA</t>
  </si>
  <si>
    <t>Universidad Distrital Cra 8 # 40b-78, Bogotá 
Páramo de Guacheneque, Vllapinzon
Embalse Del Sisga, Chocontá, Cundinamarca
Universidad Distrital Cra 8 # 40b-78, Bogotá</t>
  </si>
  <si>
    <t>Paramo Guacheneque</t>
  </si>
  <si>
    <t>VILLA PINZON</t>
  </si>
  <si>
    <t>6:00 PM</t>
  </si>
  <si>
    <t>Diego Fernando Campos Moreno</t>
  </si>
  <si>
    <t>SE MODIFICA AL ITEM 22</t>
  </si>
  <si>
    <t>SE MODIFICA AL ITEM 138</t>
  </si>
  <si>
    <t>SE MODIFICA AL ITEM 43</t>
  </si>
  <si>
    <t>RESTAR EL VALOR DEL DIA ADICIONAL PUES EN LA PROPUESTA ESTA PROYECTADA EN 5 DIAS Y SE REALIZO EN 4 , VALOR REAL $3,403683</t>
  </si>
  <si>
    <t>SE MODIFICA AL ITEM 228</t>
  </si>
  <si>
    <t>INDICAR QUE QUE FUERON DOS VEHICULOS PARA UN SOLO SERVICION</t>
  </si>
  <si>
    <t>Bogotá - Ubaté</t>
  </si>
  <si>
    <t>Bogotá - Ubaté - Bogotá</t>
  </si>
  <si>
    <t>UBATE</t>
  </si>
  <si>
    <t>Edison Uribe</t>
  </si>
  <si>
    <t>Bogotá – Armero (campo Santo) – Armero guayabal (casco Urbano) – Manizales- PNN Los Nevados - Bogotá</t>
  </si>
  <si>
    <t>Armero hasta mariquita</t>
  </si>
  <si>
    <t>ARMERO</t>
  </si>
  <si>
    <t>Gabriel Alfonso Anzola Álvarez</t>
  </si>
  <si>
    <t>Bogotá-Sede Universidad Distrital Calle 40- La vega-Cundinamarca (Laguna de Tabacal)- Antioquia- Reserva Natural Rio Claro-Antioquia-Plaza minorista-Medellin-Santa Fé de Antioquia- Peñol -Bogotá.</t>
  </si>
  <si>
    <t>Día 1: Bogotá calle 40- Laguna el tabacal- la curva del gordo amagá; día dos: La curva del gordo amagá-Empresas publicas de medellín- plaza minorista José maría villa- jardín botánico Joaquín Antonio Uribe-La curva del gordo amagá; día 3: La curva del gordo amagá-Calle 40 Bogotá</t>
  </si>
  <si>
    <t>5:30 am</t>
  </si>
  <si>
    <t>7:00 pm</t>
  </si>
  <si>
    <t>Ileana Romea Cárdenas Monasalva</t>
  </si>
  <si>
    <t>Bogotá, Muña, Silvania, Espinal, Purificación, Prado, Hidroprado, Bogota</t>
  </si>
  <si>
    <t>Bogotá, Muña, Silvania, Espinal, Purificación, Prado, Hidroprado, Bogotá</t>
  </si>
  <si>
    <t xml:space="preserve">PRADO </t>
  </si>
  <si>
    <t>Bogotá Mongua. laguna negra-Monguí-Bogotá</t>
  </si>
  <si>
    <t>MONGUI</t>
  </si>
  <si>
    <t>Universidad Distrital Cra 8 # 40b-78, Bogotá 
Granja Mama Lulu, Vda. Palermo, Quimbaya, Quindío 
Centro Nacional Para El Estudio Del Bambú Guadua, Corozal, Córdoba, Quindío 
Mariposario del Jardìn Botànico del Quindío, Km 3 via al Valle, Calarcá, Quindío 
Universidad Distrital Cra 8 # 40b-78, Bogotá</t>
  </si>
  <si>
    <t>Universidad Distrital Cra 8 # 40b-78, Bogotá. Granja Mama Lulu, Vda. Palermo, Quimbaya, Quindío, Centro Nacional Para El Estudio Del Bambú Guadua, Corozal, Córdoba, Quindío, Mariposario del Jardìn Botánico del Quindío, Km 3 vía al Valle, Calarcá, Quindío, Universidad Distrital Cra 8 # 40b-78, Bogotá</t>
  </si>
  <si>
    <t>QUIMBAYA</t>
  </si>
  <si>
    <t>4:00 PM</t>
  </si>
  <si>
    <t>Jaime Eddy Ussa Garzón</t>
  </si>
  <si>
    <t>5:30 AM</t>
  </si>
  <si>
    <t>8:00 PM</t>
  </si>
  <si>
    <t>Alfonso Pazos Álvarez</t>
  </si>
  <si>
    <t>Granja mamá Lulú</t>
  </si>
  <si>
    <t>Alvaro Martín Gutiérrez Malaxechebarría</t>
  </si>
  <si>
    <t>CORREGIR ERROR EN EL VALOR EL CORRECTO ES $2,489,399</t>
  </si>
  <si>
    <t>Villa pinzon, alto de la calavera- Girardot</t>
  </si>
  <si>
    <t>Bogotá-Villa Pinzón-Bogota-Girardot-Bogotá.</t>
  </si>
  <si>
    <t>4:00 AM</t>
  </si>
  <si>
    <t>Jayerth Guerra Rodríguez</t>
  </si>
  <si>
    <t>Velez (Santander)</t>
  </si>
  <si>
    <t xml:space="preserve">VELEZ </t>
  </si>
  <si>
    <t>1:00 PM</t>
  </si>
  <si>
    <t>Bogota sede Vivero- - Santa Marta (Rodadero) - Parque Tayrona - Rodadero - Parque Tayrona - Rodadero - Puerto Santa Marta - Rodadero - Bogota sede Vivero-</t>
  </si>
  <si>
    <t>Santa Marta</t>
  </si>
  <si>
    <t>SANTA MARTA</t>
  </si>
  <si>
    <t>12:10 AM</t>
  </si>
  <si>
    <t>Jhon Alexander Orduña</t>
  </si>
  <si>
    <t>Universidad Distrital Francisco José De Caldas Sede Calle 40 - Facatativa - Guayabal de Síquima - cambao - Armero Guayabal - Lerida - Alvarado - Tolima</t>
  </si>
  <si>
    <t>Lerida - Tolima</t>
  </si>
  <si>
    <t>Jose Alejandro Murad</t>
  </si>
  <si>
    <t>Bogotá-Villavicencio- Cubarral, Vereda Central.</t>
  </si>
  <si>
    <t>Cubarral, Meta</t>
  </si>
  <si>
    <t>Lyndon Carvajal Rojas</t>
  </si>
  <si>
    <t>Bogotá (Sede Vivero)-Alto del Vino-Villeta-Alto del Trigo-Vía Vianí-Honda-Puerto Bogotá-Mariquita-Armero-Honda-Bogotá (Sede Vivero)</t>
  </si>
  <si>
    <t>Bogotá- Mariquita</t>
  </si>
  <si>
    <t>MARIQUITA</t>
  </si>
  <si>
    <t>Bogotá (Sede Central)-Zipaquirá-Cogua-Tausa-Cucunubá-Suesca-Villa de Leyva-Moniquirá--Vélez-Chiquinquirá-Bogotá (Sede Central)</t>
  </si>
  <si>
    <t>Central</t>
  </si>
  <si>
    <t>6:30 AM</t>
  </si>
  <si>
    <t>Marcela Bibiana Guerrero Rojas</t>
  </si>
  <si>
    <t>6:30 a.m.</t>
  </si>
  <si>
    <t>7:00 p.m.</t>
  </si>
  <si>
    <t>Útica Cundinamarca</t>
  </si>
  <si>
    <t>Marcos Andrés Ramos Castañeda</t>
  </si>
  <si>
    <t>Universidad Distrital Cra 8 # 40b-78, Bogotá 
Parque Nacional Natural Chingaza, La Calera, Cundinamarca
Universidad Distrital Cra 8 # 40b-78, Bogotá</t>
  </si>
  <si>
    <t>PNN CHINGAZA</t>
  </si>
  <si>
    <t>CHINGAZA</t>
  </si>
  <si>
    <t>Martha Carolina Vasquez Rodríguez</t>
  </si>
  <si>
    <t>300 4180110</t>
  </si>
  <si>
    <t>Universidad Distrital Cra 8 # 40b-78, Bogotá 
Guateque, Boyacá
Sutatenza, Boyacá - Portal Norte - Transmilenio
Universidad Distrital Cra 8 # 40b-78, Bogotá</t>
  </si>
  <si>
    <t>Universidad Distrital (Central), Bogotá  Guateque, Sutatenza Boyacá - Universidad Distrital (Central)</t>
  </si>
  <si>
    <t>SUTATENZA</t>
  </si>
  <si>
    <t>Bogota- Fusagasuga vereda pequin ( Recorrido en fusagasuga planta cental - la venta y pequin) Regreso fusagsuga bogota sede Bosa</t>
  </si>
  <si>
    <t>Bogotá - Funsagasuga - Bogotá</t>
  </si>
  <si>
    <t>sede bosa</t>
  </si>
  <si>
    <t>Martha Lucia Mojica Hernández</t>
  </si>
  <si>
    <t>Bogotá-Tocancipa-Zipaquira-Ubate_Laguna de Fuquene-Chia-Bogotá</t>
  </si>
  <si>
    <t>FUQUENE</t>
  </si>
  <si>
    <t>Martin Sánchez Cuartas</t>
  </si>
  <si>
    <t>Bogotá-Puerto Boyaca-Puerto Pinzon-Bogotá</t>
  </si>
  <si>
    <t>Corregimiento de Puerto Pinzón, Puerto Boyacá</t>
  </si>
  <si>
    <t xml:space="preserve">PUERTO PINZON </t>
  </si>
  <si>
    <t>11:00 PM</t>
  </si>
  <si>
    <t>Max Alejandro Triana Gómez</t>
  </si>
  <si>
    <t>RESTAR EL VALOR DE 3 DIAS PUES SE REALIZO SOLAMENTE EN DOS DIAS</t>
  </si>
  <si>
    <t>SE MODIFICA AL ITEM 124</t>
  </si>
  <si>
    <t>RESTAR EL VALOR DE DOS DIAS PUES DE HIZO SOLO EN UN DIA</t>
  </si>
  <si>
    <t>SE MODIFICA AL ITEM 53</t>
  </si>
  <si>
    <t>Universidad Distrital Francisco José de Caldas, Ak. 7 #40b-53,Bogotá
Parque Mirador de los Nevados, Carrera 87 N° 145-50 Suba, Bogotá
Universidad Distrital Francisco José de Caldas, Ak. 7 #40b-53, Bogotá</t>
  </si>
  <si>
    <t>Parque mirador de los nevados</t>
  </si>
  <si>
    <t>13:00 PM</t>
  </si>
  <si>
    <t>Mónika Cristina Echavarría Pedraza</t>
  </si>
  <si>
    <t>Bogotá-Armero Guayabal-Bogotá</t>
  </si>
  <si>
    <t>Bogotá-Armero Guayabal Granja Regional Norte Universidad Tolima-Bogotá</t>
  </si>
  <si>
    <t>Ninguna</t>
  </si>
  <si>
    <t>Niria Pastora Bonza Pérez</t>
  </si>
  <si>
    <t>BOGOTA - CHOACHI - BOGIOTA</t>
  </si>
  <si>
    <t>Omar Francisco Patiño Silva</t>
  </si>
  <si>
    <t>Bogotá 
Guaduas
Doradal
Medellín</t>
  </si>
  <si>
    <t>Bogotá - Guaduas - Doradal - Guatapé - Medellín - Bogotá</t>
  </si>
  <si>
    <t>Óscar Hurtado Vergel</t>
  </si>
  <si>
    <t>5:00 A.M.</t>
  </si>
  <si>
    <t>7:00 P.M</t>
  </si>
  <si>
    <t>René López Camacho</t>
  </si>
  <si>
    <t>Bogota (sede Central), Parque Central del Municipio de La Vega (Cundinamarca), via Sasaima, vereda San Antonio, escuela de la vereda San Antonio-Bogota (sede Central)</t>
  </si>
  <si>
    <t>Rocio Del Pilar Cortes Ballen</t>
  </si>
  <si>
    <t>311 5684573</t>
  </si>
  <si>
    <t>Bogotá- Inspección La Victoria - Alto de la Mula (Municipio El Colegio) –Bogotá</t>
  </si>
  <si>
    <t>Bogotá-El Colegio - Tibacuy, Mesitas del Colegio, Cundinamarca-Bogotá</t>
  </si>
  <si>
    <t>MESITAS</t>
  </si>
  <si>
    <t>Rodrigo Rey Galindo</t>
  </si>
  <si>
    <t>Vía Jardín Botánico Tabio</t>
  </si>
  <si>
    <t>Vivero</t>
  </si>
  <si>
    <t>Bogota- Tocaima - Agua de Dios.</t>
  </si>
  <si>
    <t>AGUA DE DIOS - CUNDINAMARCA</t>
  </si>
  <si>
    <t>Universidad Distrital Cra 8 # 40b-78, Bogotá 
Planta de Tratamiento de Agua Potable Tibitoc, Tocancipá, Cundinamarca
Universidad Distrital Cra 8 # 40b-78, Bogotá</t>
  </si>
  <si>
    <t>Bogotá-chia-Tocancipá</t>
  </si>
  <si>
    <t>TOCANCIPA</t>
  </si>
  <si>
    <t>2:00 PM</t>
  </si>
  <si>
    <t>Vilma Hernandez Montaña</t>
  </si>
  <si>
    <t>Bogotá-Silvania-Tibacuy-Cumaca-Cerro Quininí</t>
  </si>
  <si>
    <t>Tibacuy-Reserva Forestal</t>
  </si>
  <si>
    <t>TIBACUY</t>
  </si>
  <si>
    <t>William Gilberto Ariza Cortés</t>
  </si>
  <si>
    <t>Bogota sede Vivero-Villapinzón-Bogota sede Vivero</t>
  </si>
  <si>
    <t>Bogota-Villa pinzon</t>
  </si>
  <si>
    <t>Yamit Antonio Vizcaino Narvaez</t>
  </si>
  <si>
    <t>Vía Bogotá -Autopista norte - Pasando por la entrada a Chía – Parque Alpina – Parque Jaime Duque – Tocancipá (Bocatoma Tibitoc – Planta de tratamiento Tibitoc), Zipaquirá-Planta Regional Cogua (Vía la Plazuela).</t>
  </si>
  <si>
    <t>Bogotá - Tocancipá-Zipaquirá-vía Cogua -Bogotá</t>
  </si>
  <si>
    <t>Yolima Del Carmen Agualimpia Dualiby</t>
  </si>
  <si>
    <t>Bo+F12:F63gota sede Vivero- - Santa Marta (Rodadero) - Parque Tayrona - Rodadero - Parque Tayrona - Rodadero - Puerto Santa Marta - Rodadero - Bogota sede Vivero-</t>
  </si>
  <si>
    <t>Zamir Maturana Corboda</t>
  </si>
  <si>
    <t>FACULTAD TECNOLOGICA</t>
  </si>
  <si>
    <t>230- Sede Facultad Tecnológica (Bogota) -Villa Pinzón /Páramo Guacheneque-Sede Facultad Tecnológica (Bogotá)</t>
  </si>
  <si>
    <t>calle 68 d bis a sur # 49 f 70 barrio Candelaria la nueva</t>
  </si>
  <si>
    <t>5:30 a.m.</t>
  </si>
  <si>
    <t>Gloria Ramírez Sanchez</t>
  </si>
  <si>
    <t>316 6933690</t>
  </si>
  <si>
    <t>Bogotá, Guayabetal, El Castillo - Meta - Bogotá</t>
  </si>
  <si>
    <t>EL CASTILLO META</t>
  </si>
  <si>
    <t>Sede Macarena B Cra. 4 # 26b – 34</t>
  </si>
  <si>
    <t> Oscar Javier Mahecha </t>
  </si>
  <si>
    <t>Bogotá - Salida U. Distrital, Macarena B por el sur de la ciudad hasta San Martín, Meta- Bogotá. Se requieren buses con capacidad suficiente y con espacio para transporte de equipaje que incluye tiendas de campaña -</t>
  </si>
  <si>
    <t>SAN MARTIN META</t>
  </si>
  <si>
    <t> Jeffry Adrian Ardila Camacho y Julian Yessid Arias Pineda</t>
  </si>
  <si>
    <t> 3113309197 y 3012696202 </t>
  </si>
  <si>
    <t>Bogotá (Macarena B) - Santa María (Boyacá) - Reserva - Reserva - Bogotá (Macarena B)</t>
  </si>
  <si>
    <t>SANTA MARIA BOYACA</t>
  </si>
  <si>
    <t> Mabel Rocio Baez Lizarazo </t>
  </si>
  <si>
    <t>3204976624 - +55998833533</t>
  </si>
  <si>
    <t>ITEM CORRECTO ES EL 130, VALOR CORRECTO $650,230</t>
  </si>
  <si>
    <t xml:space="preserve"> RESTAR EL VALOR DE 2 DIAS,  SERVICIO OFERTADO A 6 DIAS Y SE REALIZO DE 4.  VALOR REAL $2,424,190</t>
  </si>
  <si>
    <t>SE MODIFICA AL ITEM 92</t>
  </si>
  <si>
    <t>ES UN SOLO VIJE CON DOS BUSES DE MINIMO 35 PASAJEROS OSEA LE VALOR ES $2,300,000</t>
  </si>
  <si>
    <t>BOGOTÁ - ZIPAQUIRÁ - LAGUNA DE FÚQUENÉ - PUENTE NACIONAL - BOGOTÁ</t>
  </si>
  <si>
    <t>PUENTE NACIONAL</t>
  </si>
  <si>
    <t> Diana del Socorro</t>
  </si>
  <si>
    <t> 3013300945 y 3153060170 </t>
  </si>
  <si>
    <t>cf</t>
  </si>
  <si>
    <t> Alexandra Rueda y Oscar Mahecha </t>
  </si>
  <si>
    <t> 3185023339 y 31334878223 </t>
  </si>
  <si>
    <t> LUGAR DE SALIDA: Sede Macarena B Cra. 4 # 26b – 34, Universidad Distrital F.J.C.,) VER FORMATO DE SOLICITUD DE TRANSPORTE TERRESTRE  </t>
  </si>
  <si>
    <t>Bogotá - Paradas en los alrededores de la via con pernotacion en Mariquita - Armero -  Bogotá</t>
  </si>
  <si>
    <t> JOHN ALEXANDER LEON CASTILLO </t>
  </si>
  <si>
    <t>Bogotá - Medellín - Bogotá</t>
  </si>
  <si>
    <t>Fernando Garay y Diana Landazábal</t>
  </si>
  <si>
    <t>3123316363 y 3202715684</t>
  </si>
  <si>
    <t>Universidad Distrital Cra 8 # 40b-78, Bogotá 
Doradal, Puerto Triunfo, Antioquia
Medellín, Antioquia
Bello, Antioquia
Barbosa, Antioquia
Bello, Antioquia
Barbosa, Antioquia
Universidad Distrital Cra 8 # 40b-78, Bogotá</t>
  </si>
  <si>
    <t>planta de aguas residuales aguas claras en Medellin Antioquia</t>
  </si>
  <si>
    <t>Universidad Distrital Cra 8 # 40b-78</t>
  </si>
  <si>
    <t>Abel Barrera Hurtado</t>
  </si>
  <si>
    <t>Bogotá, Tunja, Nobsa, Monguí, Sogamoso, Mongua, Tibasosa, Bogotá</t>
  </si>
  <si>
    <t>Bogota- Armenia - Panaca - Pereira- Bogota.</t>
  </si>
  <si>
    <t>Bogotá , Armenia, Pereira, Bogotá</t>
  </si>
  <si>
    <t>PEREIRA</t>
  </si>
  <si>
    <t>Aura María Orozco Rodríguez</t>
  </si>
  <si>
    <t>Bogota- Guatavita -La Calera -Bogota</t>
  </si>
  <si>
    <t>Bogota - Relleno Sanitario Doña Juana - Barrio Mochuelo Bajo - Sibate - Estacion de Aprovechamiento, clasificacion y Transferencia de Residuos Solidos - Bogota</t>
  </si>
  <si>
    <t>Relleno Sanitario Nuevo Mondoñedo - Sibate Estacion de Transferencia</t>
  </si>
  <si>
    <t>SIBATE</t>
  </si>
  <si>
    <t>Bogotá - Cota - Bioparque La Reserva - Bogotá</t>
  </si>
  <si>
    <t>Bogota, Guaduas, Puerto Bogota, Cambao, Armero, Mariquita, Doradal, Reserva del Río Claro, Caverna del Condor, Doradal, Marinilla , El Peñol, Guatape, roca del Peñol, Medellín, Doradal, Guaduas, Bogota</t>
  </si>
  <si>
    <t>BOGOTA - VILLAVICENCIO - BOGOTA</t>
  </si>
  <si>
    <t>Villavicencio</t>
  </si>
  <si>
    <t>Bogotá-Bojacá-Bogotá</t>
  </si>
  <si>
    <t>Vereda El Chilcal Bojacá Cundinamarca</t>
  </si>
  <si>
    <t>BOJACA</t>
  </si>
  <si>
    <t>Diana del Socorro Daza Ardila</t>
  </si>
  <si>
    <t>Universidad Distrital Francisco José De Caldas Calle 40, Bogotá, Fusagasugá, Melgar,
Coello, Tolima
Bocatoma Usocoello, San Luís, Tolima
Universidad Distrital Francisco José De Caldas Calle 40, Bogotá, Bogotá</t>
  </si>
  <si>
    <t>Universidad Distrital Francisco José De Caldas Calle 40, Bogotá, Fusagasugá, Melgar, Coello, Tolima</t>
  </si>
  <si>
    <t>COELLO</t>
  </si>
  <si>
    <t>Diego Alejandro Pulgarín Montoya</t>
  </si>
  <si>
    <t>Bogota - Ricaurte (Aguaparque Ikaro) - Nilo (Mineria Agregados la Floresta) - Bogota</t>
  </si>
  <si>
    <t>Aquaparque Ikarus - Mineria Agregados la Floresta</t>
  </si>
  <si>
    <t>RICAURTE</t>
  </si>
  <si>
    <t>Diego Alejandro Torres Martinez</t>
  </si>
  <si>
    <t>305 3959255</t>
  </si>
  <si>
    <t>Bogota - Girardot (Nagasi) - Nariño (Puente Magdalena) - Melgar (Mineria Orion) - Bogota</t>
  </si>
  <si>
    <t>Girardot (Nagasi) - Nariño (Puente Magdalena) - Melgar (Minería Orión)</t>
  </si>
  <si>
    <t>Universidad Distrital Cra 8 # 40b-78, Bogotá
La calera
Parque Nacional Natural Chingaza, La Calera, Cundinamarca
Piedras Gordas
Monteredondo
La Calera
Universidad Distrital Cra 8 # 40b-78, Bogotá</t>
  </si>
  <si>
    <t>Parque Nacional Natural Chingaza</t>
  </si>
  <si>
    <t>Sede porvenir Bogotá - Chia Cajicá - Zipaquirá y retorno</t>
  </si>
  <si>
    <t>Planta de Sacrificio y Faenado de Zipaquirá</t>
  </si>
  <si>
    <t>ZIPAQUIRA</t>
  </si>
  <si>
    <t>Diego Tomas Corradine Mora</t>
  </si>
  <si>
    <t>Bogotá – Tunja – Paipa (Parque Natural Regional La Ranchería) - Paipa – Tunja – Bogotá</t>
  </si>
  <si>
    <t>Bogotá – Tunja – Reserva Forestal Protectora El Malmo (Tunja) -  Bogotá</t>
  </si>
  <si>
    <t>TUNJA</t>
  </si>
  <si>
    <t>Edgar Andrés Avella Muñoz</t>
  </si>
  <si>
    <t>Bogotá-Soacha-Fusagasuga-Giradot-Ibague-Bogotá</t>
  </si>
  <si>
    <t>IBAGUE</t>
  </si>
  <si>
    <t>Gustavo Andrés Fuentes Solano</t>
  </si>
  <si>
    <t>Mochuelo Alto</t>
  </si>
  <si>
    <t>Laguna de Chingaza</t>
  </si>
  <si>
    <t>Luis Fernando Ortiz Quintero</t>
  </si>
  <si>
    <t>Bogota D.C. -Parque Matarredonda-Bogota</t>
  </si>
  <si>
    <t>Bogotá - vía Choachí parque matarredonda - Bogotá</t>
  </si>
  <si>
    <t>Luisa Fernanda Velasquez</t>
  </si>
  <si>
    <t>Bogotá, Sibaté, Pasca-Laguna Colorados-Vereda Bradamonte- Bogotá</t>
  </si>
  <si>
    <t>Bogotá, Boqueron, Nariño (Cundinamarca)- Bogotá</t>
  </si>
  <si>
    <t>Nariño-Cundinamarca</t>
  </si>
  <si>
    <t>Bogotá- Nariño- Bogota</t>
  </si>
  <si>
    <t>Bogotá - Armenia - Pereira - Bogotá</t>
  </si>
  <si>
    <t>Miguel Angel García Reyes</t>
  </si>
  <si>
    <t>321 3914164</t>
  </si>
  <si>
    <t>RESTAR EL VALOR DEL DIA ADICIONAL PUES EN LA PROPUESTA ESTA PROYECTADA EN 4 DIAS Y SE REALIZO EN 3 , VALOR REAL $ 2,551,149</t>
  </si>
  <si>
    <t>SE MODIFICA AL ITEM 42</t>
  </si>
  <si>
    <t>Universidad Distrital Cra 8# 40b-78, Bogotá-Pto López, Pto Gaitan, Paratebueno, Monterrey Casanare-Bogotá Universidad Distrital Cra 8 # 40b-78</t>
  </si>
  <si>
    <t>BOGOTA - SISGA - BACA DE UPIA - VILLA NUEVA - MONTERREY - SISGA - BOGOTA</t>
  </si>
  <si>
    <t>MONTERREY CASANARE</t>
  </si>
  <si>
    <t>Olga Patricia Pinzón Florian</t>
  </si>
  <si>
    <t>Bogotá, Pasca</t>
  </si>
  <si>
    <t>Bogotá -Villavicencio Puerto Lopez -Bogotá</t>
  </si>
  <si>
    <t>puerto Lopez</t>
  </si>
  <si>
    <t>PUERTO LOPEZ</t>
  </si>
  <si>
    <t>Ubainer Acero Almario</t>
  </si>
  <si>
    <t>Bogotá -  Siberia - Tocancipá-Zipaquirá-Cogua-Bogotá</t>
  </si>
  <si>
    <t>Parque entre nubes - Represa Seca Canta Rana - Embalse Regadera - Embalse Chizaca - Vereda Pasquilla – Mochuelo - Parque Minero Industrial de Ciudad Bolivar - Relleno doña Juana</t>
  </si>
  <si>
    <t xml:space="preserve">Jaime Moreno </t>
  </si>
  <si>
    <t>Sede UD Calle 40 Bogotá- Salento (Quindío) - Tuluá (Valle)-  Sede UD Calle 40 Bogotá</t>
  </si>
  <si>
    <t>TULUA</t>
  </si>
  <si>
    <t>SALIDA: Universidad Distrital Francisco José de Caldas, Sede Macarena B, Autopista norte, Sopo y de Sopó a la entrada del Parque Pionono</t>
  </si>
  <si>
    <t>Abelardo Rodríguez Bolaños</t>
  </si>
  <si>
    <t xml:space="preserve">Se necesita un bus Bus con capacidad para 40 estudiantes debido a que se necesita espacio para alojar maletas de campo, materiales y equipos para 5 días de trabajo. Preferiblemente que el bus cuenta con buenos maleteros y/o parrilla en el techo. que tenga condiciones para transportarse por carretera secundaria y terciaria (aprox. 4.5 km de recorrido), de los cuales 3 son por vía destapada; </t>
  </si>
  <si>
    <t xml:space="preserve">245- Facultad Tecnologica -Nocaima (Cundinamarca) , Nocaima Bogotá </t>
  </si>
  <si>
    <t>NOCAIMA</t>
  </si>
  <si>
    <t>Facultad Tecnológica
Cl. 68d Bis ASur #49F - 70, Bogotá
Barrio Candelaria La Nueva</t>
  </si>
  <si>
    <t xml:space="preserve"> 5:30 am</t>
  </si>
  <si>
    <t>6:30 p.m.</t>
  </si>
  <si>
    <t>Nelson Eduardo Rodríguez Montaña</t>
  </si>
  <si>
    <t>311 4527265</t>
  </si>
  <si>
    <t xml:space="preserve">Asistiran a la práctica 58 estudiantes y 2 docentes </t>
  </si>
  <si>
    <t>221- Bogotá - Villavicencio- Cubarral Meta - Villavicencio - Bogotá</t>
  </si>
  <si>
    <t>6:00 a.m.</t>
  </si>
  <si>
    <t>4:00 p.m.</t>
  </si>
  <si>
    <t>Rodrigo Elías Esquivel Ramírez</t>
  </si>
  <si>
    <t>300 5547447</t>
  </si>
  <si>
    <t>EL PRFESOR RODRIGO AUTORIZA QUE LOS 3 SERVICIOS DE LA FACULTAD TECNOLOGIA SE REALICEN EN 2 BUSES</t>
  </si>
  <si>
    <t>Jorge Arturo Pineda Jaimes</t>
  </si>
  <si>
    <t>312 5231759</t>
  </si>
  <si>
    <t>Favor asignar vehículos amplios y cómodos, con buen espacio de bodega para poder transportar equipos</t>
  </si>
  <si>
    <t>Eduardo Zamudio Huertas</t>
  </si>
  <si>
    <t>322 2170197</t>
  </si>
  <si>
    <t xml:space="preserve">Bogotá: puerto Gaitán, Vereda San Miguel </t>
  </si>
  <si>
    <t>SALIDA: Punto de encuentro y salida desde sede B de la Macarena tomando la vía a Villavicencio y luego hacia Puerto Gaitán. Luego se toma la vía hacia la Primavera Vichada (vía destapada con posibilidades de encontrar fango), desviando en el Km 39 hacia la vereda San Miguel. Luego, desde San Miguel hasta la Finca Yamato se toma una trocha de sabana por unos 30 minutos. En total, con la vía en buen estado, el recorrido desde Puerto Gaitán hasta Yamato son unos 46 km (aprox. 2 horas).</t>
  </si>
  <si>
    <t>PUERTO GAITAN</t>
  </si>
  <si>
    <t>punto de recogida en la Finca Yamato, vereda San Miguel, municipio de Puerto Gaitán, Meta. Luego se toma la vía a Villavicencio-Bogotá, llegando a la sede B de La Macarena.</t>
  </si>
  <si>
    <t>UDFJC- Sede Macarena B- Carrera 4 # 26d 54</t>
  </si>
  <si>
    <t>BOGOTA - VILLAVICENCIO BOGOTA</t>
  </si>
  <si>
    <t>Doribel Sánchez Blanco</t>
  </si>
  <si>
    <t xml:space="preserve">UN SOLO BUS </t>
  </si>
  <si>
    <t>Fernando Sanchez Sanchez</t>
  </si>
  <si>
    <t>Bogota sede Vivero - Relleno Doña Juana -Bogota sede Vivero</t>
  </si>
  <si>
    <t>Relleno Doña Juana</t>
  </si>
  <si>
    <t>Jose Miguel Cepeda Rendón</t>
  </si>
  <si>
    <t xml:space="preserve">BOGOTÁ - SILVIA (CAUCA) - BOGOTÁ </t>
  </si>
  <si>
    <t>SILVIA CAUCA</t>
  </si>
  <si>
    <t>María Ísola Salazar Betancourt y Diana Landazábal</t>
  </si>
  <si>
    <t>3108751057 y 3202715684</t>
  </si>
  <si>
    <t>Sede calle 40 Universidad Distrital Francisco José de Caldas</t>
  </si>
  <si>
    <t>Tabio</t>
  </si>
  <si>
    <t>8:30 a. m.</t>
  </si>
  <si>
    <t>6:00 p. m.</t>
  </si>
  <si>
    <t>Janneth Pardo Pinzon</t>
  </si>
  <si>
    <t xml:space="preserve">Bogotá - Ibague - Cali - Popayán - Bogotá </t>
  </si>
  <si>
    <t>POPAYAN</t>
  </si>
  <si>
    <t>Sede Bosa Porvenir, dirección: Calle 52 Sur # 93D - 97</t>
  </si>
  <si>
    <t>John Francisco Cuervo Alonso /
María Yaneth Álvarez Álvarez</t>
  </si>
  <si>
    <t>3002644102 y 3158400299</t>
  </si>
  <si>
    <t>Lugar de salida: Sede Bosa Porvenir, dirección: Calle 52 Sur # 93D - 97</t>
  </si>
  <si>
    <t>Bogotá Carrera 7 Calle 40- Ibagué-Cajamarca y Calarcá-casco urbano-rural - Bogotá.</t>
  </si>
  <si>
    <t>CALARCA</t>
  </si>
  <si>
    <t>Adriana López y Adriana Castillo</t>
  </si>
  <si>
    <t>3132633405 y 3103106090</t>
  </si>
  <si>
    <t>se modifica item por correo del 29/05/23 12:42</t>
  </si>
  <si>
    <t>229- Bogotá - Pereira-Bogotá</t>
  </si>
  <si>
    <t>Facultad Tecnológica
Calle 68d Bis ASur #49F - 70, Bogotá
Barrio (Candelaria La Nueva)</t>
  </si>
  <si>
    <t>8:30 a.m.</t>
  </si>
  <si>
    <t>3:00 p.m.</t>
  </si>
  <si>
    <t>Diego Armando
Giral Ramírez</t>
  </si>
  <si>
    <t>301 6416361</t>
  </si>
  <si>
    <t>Bogotá - Madrid (Cundinamarca) - Bogotá</t>
  </si>
  <si>
    <t>PTAR Madrid Cundinamarca</t>
  </si>
  <si>
    <t>MADRID</t>
  </si>
  <si>
    <t>Andrea Lache Muñoz</t>
  </si>
  <si>
    <t>300 6939189</t>
  </si>
  <si>
    <t>Universidad Distrital sede Central-Vereda Aguas Claras el Delirio San Cristóbal Sur</t>
  </si>
  <si>
    <t>Antonio José Guzmán Avendaño</t>
  </si>
  <si>
    <t>Bogotá- Fusagasugá- Ibagué-Neiva-Pitalito-Florencia-Solano (Caquetá)-Florencia-Neiva-Ibagué-Bogotá.</t>
  </si>
  <si>
    <t>Vereda Orotuya, Solano, Caquetá, Colombia</t>
  </si>
  <si>
    <t>FLORENCIA CAQUETA</t>
  </si>
  <si>
    <t>02:00AM</t>
  </si>
  <si>
    <t>09:00PM</t>
  </si>
  <si>
    <t>Bogotá-Mesitas del colegio-Bogotá</t>
  </si>
  <si>
    <t xml:space="preserve">MESITAS </t>
  </si>
  <si>
    <t>Sede UD Calle 40 –PNN Chingaza,
Guasca Cundinamarca - Sede Calle 40 UD, Bogotá</t>
  </si>
  <si>
    <t>Bogota-Calera-Guasca-Parque Chingaza; Chingaza, Calera, Guasca-Bogotá</t>
  </si>
  <si>
    <t>Bogotá La Calera Guasca, Parque Chingaza, Regreso a Bogotá</t>
  </si>
  <si>
    <t>Jeniffer Paola Gracia Rojas</t>
  </si>
  <si>
    <t>Bogota - Bucaramanga - Bogota</t>
  </si>
  <si>
    <t>Bogotá - Bucaramanga - Parque nacional Chicamocha - Bogotá</t>
  </si>
  <si>
    <t>BUCARAMANGA</t>
  </si>
  <si>
    <t>SE MODIFICA AL ITEM 172</t>
  </si>
  <si>
    <t>TAL COMO LO DICE LA OBSERVACION FUE UN SOLO BUS DE 30 PASAJEROS OSEA LE VALOR ES UNO SOLO DE $2,166,588</t>
  </si>
  <si>
    <t xml:space="preserve">SERVICIO EJECUTADO EN UN SOLO VEHICULO </t>
  </si>
  <si>
    <t>VALOR CORRRECTO $718.433</t>
  </si>
  <si>
    <t>VALOR CORRRECTO $768.433</t>
  </si>
  <si>
    <t>RESTAR EL VALOR DEL DIA ADICIONAL PUES EN LA PROPUESTA ESTA PROYECTADA EN 4 DIAS Y SE REALIZO EN 3 , VALOR REAL $1,971,426</t>
  </si>
  <si>
    <t>SE MODIFICA AL ITEM 176</t>
  </si>
  <si>
    <t xml:space="preserve">BOGOTÁ-CHIPAQUE-QUETAME-GUAYABETAL-PIPIRAL-ACACIAS-GUAMAL-BOGOTÁ. EN TODOS LOS LUGARES RECORRIDOS URBANOS Y RECORRIDOS RURALES A 12 KILOMETROS DEL CASCO URBANO O DE LA VIA PRINCIPAL. </t>
  </si>
  <si>
    <t>Bogotá  (Macarena B) - Mosquerá - Centro de investigación - Mosquerá - Bogotá (Macarena B)</t>
  </si>
  <si>
    <t>Mabel Rocio Baez Lizarazo</t>
  </si>
  <si>
    <t>BOGOTÁ-TUNJA-BOGOTÁ</t>
  </si>
  <si>
    <t>BOGOTÁ-TUNJA-BOGOTA</t>
  </si>
  <si>
    <t>5:30 A.M.</t>
  </si>
  <si>
    <t>18:00 P.M.</t>
  </si>
  <si>
    <t>YUDY MARCELA BOLAÑOS RIVERA</t>
  </si>
  <si>
    <t>Bogotá – Villavicencio- Puerto López
 Retorno: Puerto López – Villavicencio – Bogotá</t>
  </si>
  <si>
    <t>Bogotá-Villavicencio- Puerto López – Bogotá</t>
  </si>
  <si>
    <t>Macarena A</t>
  </si>
  <si>
    <t>Sergio Miranda-Aranguren</t>
  </si>
  <si>
    <t>"Bogotá – Villavicencio- Puerto López a llegar a la Vereda la Vigia
 Retorno: Vereda la Vigia- Puerto López – Villavicencio – Bogotá"</t>
  </si>
  <si>
    <t xml:space="preserve">Bogotá - Aracataca ( Visita a la Casa Museo - Gabriel García Márquez  Visita a la casa del Telégrafo y a la Escuela Pública: Gabriel García Márquez), Ciénaga - Santa Marta. Visita a la zona Bananera - Ciénaga - Santa Marta (Recorrido por la ciudad de Santa Marta: Visita a San Pedro Alejandrino, Zona histórica de la ciudad, Puerto y Bahía. Visita Universidad del Magdalena   -  Bogotá  </t>
  </si>
  <si>
    <t xml:space="preserve">
Daniel Beltrán,
Sandra Luz Castro L, 
Alejandro Gómez y
Alexis Rodríguez </t>
  </si>
  <si>
    <t xml:space="preserve">3434336750
3015224963
3143346538
3042019086
</t>
  </si>
  <si>
    <t xml:space="preserve">Sede Bosa Porvenir (Cl. 52 Sur # 93 d-39, Bloque tres) vehículo con aire acondicionado y baño </t>
  </si>
  <si>
    <t>Bogotá Sede Central (carrera 8 calle 40), vía La Calera, ruinas Cementos Samper y por esa vía 22 km hasta Chingaza. Finalmente retorno dese el parque hasta la Sede Central de la 40</t>
  </si>
  <si>
    <t>Carolina María Lozano Barrero</t>
  </si>
  <si>
    <t>Sede de la 40 UDFJC (sobre la carrera octava)</t>
  </si>
  <si>
    <t>Bogotá- Calera-Sopó</t>
  </si>
  <si>
    <t>SALIDA: Punto de encuentro y salida desde sede B de la Macarena, tomar carretera Bogotá, La Calera hacia centros poblados entre La Calera y Sopó</t>
  </si>
  <si>
    <t xml:space="preserve">Centros poblados entre La Calera y Sopó hacia La Sede Macarena B de la Universidad Distrital por la via Calera-Bogotá. </t>
  </si>
  <si>
    <t>6:00pm</t>
  </si>
  <si>
    <t>Dayam Soret Calderón</t>
  </si>
  <si>
    <t xml:space="preserve">Se necesita 1 bus con capacidad para 25 estudiantes debido a que se necesita espacio para alojar maletas de campo, materiales y equipos para. Preferiblemente que los vehículos cuenten con buenos maleteros y/o parrilla en el techo. que tenga condiciones para transportarse por carreteras secundaria y terciaria. </t>
  </si>
  <si>
    <t>Bogotá- Vianí Cundinamarca</t>
  </si>
  <si>
    <t>Vereda Vianicito, Reserva La Franja (5km por vísa destapada) Hacía Bogotá, llegando a la sede B de La Macarena.</t>
  </si>
  <si>
    <t xml:space="preserve">Julian  Yesid Arias Pineda </t>
  </si>
  <si>
    <t>Mery Helen Tijaro</t>
  </si>
  <si>
    <t>Universidad Distrital Cra 8 # 40b-78, Bogotá-Ibagué-Armero Tolima-Puerto Boyacá- San José del Nus-Santa Rosa de Osos-Bogotá Universidad Distrital Cra 8 # 40b-78</t>
  </si>
  <si>
    <t>Bogotá-Santa Rosa de Osos-Bogotá</t>
  </si>
  <si>
    <t>Bogotá, Medellín, don Matias, Guatape, el Peñol, Bogotá</t>
  </si>
  <si>
    <t>Carmen Oliva Mosquera Salas</t>
  </si>
  <si>
    <t>Universidad Distrital Francisco José de Caldas, Ak. 7 ##40b-53, Bogotá
Dirección de Laboratorio e Innovación Ambiental DLIA-CAR, Mosquera, Cundinamarca
Universidad Distrital Francisco José de Caldas, Ak. 7 ##40b-53, Bogotá</t>
  </si>
  <si>
    <t>Dirección de Laboratorio e Innovación Ambiental DLIA-CAR, Mosquera, Cundinamarca</t>
  </si>
  <si>
    <t>Gabriel Ernesto Escobar</t>
  </si>
  <si>
    <t>312 4053566</t>
  </si>
  <si>
    <t>BOGOTÁ-VILLAVICENCIO-RESTREPO-BOGOTÁ</t>
  </si>
  <si>
    <t>Erney Gonzalo Ramos Guataquira</t>
  </si>
  <si>
    <t>Universidad Distrital Cra 8 # 40b-78, Bogotá, Salida por la vía Bogotá Tunja, 
Samacá, Boyacá, Asocoque,
Universidad Distrital Cra 8 # 40b-78, Bogotá</t>
  </si>
  <si>
    <t>Samacá Boyaca</t>
  </si>
  <si>
    <t>Bogotá-Guatape-Medellin-Monteria-Tuchin-San Antero-Coveñas-Bogot</t>
  </si>
  <si>
    <t>San Antero-Córdoba</t>
  </si>
  <si>
    <t>Bogota-Girardot, Prado-Hidroprado-Bogotá</t>
  </si>
  <si>
    <t>BOGOTA-PRADO</t>
  </si>
  <si>
    <t>Ismael Osorio Baquero</t>
  </si>
  <si>
    <t>EL SERVCIO SE CAMBIA DE FECHA PARA EL DIA 02 DE JUNIO POR CORREO DEL 30/05/23 16:53</t>
  </si>
  <si>
    <t>SE CAMBIA TIPOLOGIA POR SOLICITUD DEL DOCENTE</t>
  </si>
  <si>
    <t>Bogotá, Mosquera, mondoñedo, La Mesa, Anapoima, Bogotá</t>
  </si>
  <si>
    <t>Bogotá- La Mesa- Anapoima- Bogotá</t>
  </si>
  <si>
    <t>Nancy Leyva Gutierrez</t>
  </si>
  <si>
    <t>Bogotá, salida por el norte rumbo a Tierranegra, Sogamoso, El Crucero, Laguna de Tota, Iza, retorno a Bogotá.</t>
  </si>
  <si>
    <t>Bogota, Tierra Negra Ventaquermada, Sogamoso, Aquitania, Tota, Sogamoso, Tunja, Bogotá</t>
  </si>
  <si>
    <t>Carlos Augusto Rodriguez Martinez</t>
  </si>
  <si>
    <t>Facultad Tecnológica</t>
  </si>
  <si>
    <t xml:space="preserve">247-Facultad Tecnologica -Centro de Vacaciones CAFAM Melgar-Facultad Tecnologica </t>
  </si>
  <si>
    <t>Tecnológica
Calle 68d Bis ASur #49F - 70, Bogotá
Barrio (Candelaria La Nueva)</t>
  </si>
  <si>
    <t>20:00 AM</t>
  </si>
  <si>
    <t>CLAUDIA MABEL MORENO PENAGOS</t>
  </si>
  <si>
    <t>BOGOTÁ- VILLAVICENCIO - PUERTO LÓPEZ: RECORRIDOS URBANOS Y RURALES -
BOGOTÁ.</t>
  </si>
  <si>
    <t>OSCAR FERNANDO TORRES COLMENARES</t>
  </si>
  <si>
    <t xml:space="preserve">117451
</t>
  </si>
  <si>
    <t xml:space="preserve">
117453</t>
  </si>
  <si>
    <t>BOGOTÁ LA CALERA PARQUE NATURAL NACIONAL CHINGAZA (CUNDINAMARCA SAN JUANITO) BOGOTÁ</t>
  </si>
  <si>
    <t>RUBEN MEDINA</t>
  </si>
  <si>
    <t>CANCELADO POR CORREO DEL 07/05/23 - 10:50</t>
  </si>
  <si>
    <t>Sede facultad de Artes ASAB  Carrera 13 # 14 - 69</t>
  </si>
  <si>
    <t>Bogotá DC - Medellin  - Bogotá DC</t>
  </si>
  <si>
    <t>CAMILO RAMIREZ TRIANA </t>
  </si>
  <si>
    <t>310 251 1973 </t>
  </si>
  <si>
    <t>BIENESTAR INSTITUCIONAL</t>
  </si>
  <si>
    <t>Facultad de Ingeniería
Carrera 8 # 40 - 98 - BIBLIOTECA VIRGILIO BARCO</t>
  </si>
  <si>
    <t>LUIS ALBERTO VARGAS</t>
  </si>
  <si>
    <t>311 8994959</t>
  </si>
  <si>
    <t>Bogotá - Manizales - Bogotá</t>
  </si>
  <si>
    <t>ANA BRIZET RAMÍREZ CABANZO</t>
  </si>
  <si>
    <t>DESPLAZAMIENTO DESDE LA CIUDAD DE BOGOTÁ CR 7 CON CALLE 40 FACULTAD DE INGENIERÍA, PASANDO POR GUADUAS, PUERTO BOYACÁ, HASTA EL
MUNICIPIO DE BARRANCABERMEJA. O VISITA EN ECOPETROL
BARRANCABERMEJA. DESPLAZAMIENTO DESDE BARRANCABERMEJA HASTA
CARTAGENA DE INDIAS. O VISITA A BASE NAVAL ARC BOLÍVAR. O VISITA A LA
ESCUELA ALMIRANTE PADILLA. O VISITA EN GERDAU DIACO, DESPLAZAMIENTO A
LA CIUDAD DE BARRANQUILLA, O VISITA EN NORTON S.A. O VISITA EN HADA S.A.
DESPLAZAMIENTO A LA CIUDAD DE SANTA MARTA, O VISITA AL PARQUE TAYRONA,
DESPLAZAMIENTO HACÍA LA ALTA GUAJIRA. O VISITA EN EL CERREJÓN, O VISITA
EN SALES DE MANAURE, O VISITA EN EL PARQUE EÓLICO JEPIRACHI,
DESPLAZAMIENTO DESDE CABO DE LA VELA - URIBIA - FONSECA - VALLEDUPAR -
SAN ROQUE - AGUACHICA - PUERTO BOYACÁ- GUADUAS - BOGOTÁCR 7 CON
CALLE 40 FACULTAD DE INGENIERÍA</t>
  </si>
  <si>
    <t>Bogotá - Ibague (Tol) Mirador Bellavista - Bogotá</t>
  </si>
  <si>
    <t> LUGAR DE SALIDA: Sede Macarena A </t>
  </si>
  <si>
    <t>Luis Carlos García Sánchez</t>
  </si>
  <si>
    <t>Bogotá-Municipios Sabana norte Cundinamarca-Bogotá</t>
  </si>
  <si>
    <t>Bogotá, Borde rural Bogotá terminal del norte - cajicá - chía - Zipaquirá - Bogotá</t>
  </si>
  <si>
    <t>SEDE CALLE 40</t>
  </si>
  <si>
    <t>Andrea García Cabana</t>
  </si>
  <si>
    <t>Bogotá - Apía Risaralda, Escuelas Veredales, Multinivel - Bogotá</t>
  </si>
  <si>
    <t> LUGAR DE SALIDA: Sede UNIVERSIDAD DISTRITAL SEDE LA 40, Universidad Distrital F.J.C. </t>
  </si>
  <si>
    <t>Subachoque y alrededores, El Rosal y alrededores, Facatativá y Mondoñedo y alrededores.</t>
  </si>
  <si>
    <t>Bogota-Albán-Armero-Mariquita-Nevado del Ruiz-Mariquita-Bogotá</t>
  </si>
  <si>
    <t>Día 1: Bogotá - Honda - MariquitaDía 2: Mariquita -Nevado del Ruiz- MariquitaDía 3: Mariquita - Bogotá</t>
  </si>
  <si>
    <t>Alejandro Copete Perdomo</t>
  </si>
  <si>
    <t>Bogotá-Granja de Mamá Lulú- Bogotá</t>
  </si>
  <si>
    <t xml:space="preserve">Jaime Ussa </t>
  </si>
  <si>
    <t>BOGOTA - GUAYATA BOYACA - BOGOTA</t>
  </si>
  <si>
    <t>Luis Alberto Vargas</t>
  </si>
  <si>
    <t>Bogotá – La Calera - Guasca - Guatavita - Sopo - Bogotá</t>
  </si>
  <si>
    <t>Esperanza Pulido</t>
  </si>
  <si>
    <t>Inalversog Sogamoso</t>
  </si>
  <si>
    <t>Alvaro Gutierrez</t>
  </si>
  <si>
    <t>Inalvaersog Sogamoso</t>
  </si>
  <si>
    <t>Jaime Moreno</t>
  </si>
  <si>
    <t xml:space="preserve">Edgar Avella </t>
  </si>
  <si>
    <t>Bogota UD calle 40 embalse del muña, centrales hidroelectricas del charquito, salto del tequedama , mesitas del colegio</t>
  </si>
  <si>
    <t>Bogotá (Universidad Distrital Calle 40), el Muña, museo del Salto del Tequendama, Mesitas del colegio, hacienda misiones San Antonio, Mondoñedo, Bogotá (Universidad Distrital Calle 40)</t>
  </si>
  <si>
    <t>Alvaro Castillo</t>
  </si>
  <si>
    <t>315 7929270</t>
  </si>
  <si>
    <t>bogota - medellin - bogota</t>
  </si>
  <si>
    <t>sede de la calle 40 con carrera 8</t>
  </si>
  <si>
    <t>Ángel David Pérez Quevedo</t>
  </si>
  <si>
    <t>305 9177182</t>
  </si>
  <si>
    <t>Planta de Tratamiento de Agua Potable
TIBITOC- Municio de Zipaquirá</t>
  </si>
  <si>
    <t>Bogota - Tibitoc - Zipaquira - Bogota</t>
  </si>
  <si>
    <t>6:45am</t>
  </si>
  <si>
    <t>LUIS EDUARDO PEÑA PRIETO</t>
  </si>
  <si>
    <t>Sede Calle 40 de la Universidad Distrital Francisco José de Caldas</t>
  </si>
  <si>
    <t>Adriana E. Castillo
Hernández
Jeison Camacho
Téllez</t>
  </si>
  <si>
    <t>3103106090
3157972715</t>
  </si>
  <si>
    <t>Adriana López
Camacho
Liliana del Pilar
Escobar</t>
  </si>
  <si>
    <t>Facultad Tecnologica / Grundfos Colombia S.A.S.
(Dirección: Km 1.5 via Siberia- Cota Parque Industrial Potrero Chico Bodega 1A Arcos de, Cota, Cundinamarca  / Facultad Tecnologica</t>
  </si>
  <si>
    <t>06:30 a.m.</t>
  </si>
  <si>
    <t>2:00 p.m.</t>
  </si>
  <si>
    <t>YISSELLE INDIRA ACUÑA HEREIRA</t>
  </si>
  <si>
    <t>SEDE CALLE 13 CON 32 SEDE ADUANILLA  -
 ALCALDIA MAYOR DE BOGOTA  Carrera 8 #10 -65 - SEDE CALLE 40</t>
  </si>
  <si>
    <t>SEDE ADUANILLA DE PAIBA</t>
  </si>
  <si>
    <t>SEDE CALLE 40 -</t>
  </si>
  <si>
    <t>06:00 a.m.</t>
  </si>
  <si>
    <t xml:space="preserve"> 311 8994959</t>
  </si>
  <si>
    <t>Bogotá-Choachi-Bogotá</t>
  </si>
  <si>
    <t>SEDE CALLE 40 CON CARRERA 8</t>
  </si>
  <si>
    <t>Jaime Ussa</t>
  </si>
  <si>
    <t>Bogotá DC - Ibague, Tolima - Bogotá DC</t>
  </si>
  <si>
    <t>Sede facultad de Artes ASAB  Carrera 13 # 14 - 69</t>
  </si>
  <si>
    <t>RICARDO BARRERA TACHA</t>
  </si>
  <si>
    <t>301 4091428</t>
  </si>
  <si>
    <t>Melgar-Parque Acuático y de Conservación Piscilago- Melgar- Bogotá</t>
  </si>
  <si>
    <t>Melgar- Bogotá</t>
  </si>
  <si>
    <t>Parque Acuático y de Conservación Piscilago- Melgar</t>
  </si>
  <si>
    <t xml:space="preserve">Facultad sede B de la Macarena </t>
  </si>
  <si>
    <t xml:space="preserve"> Favio López Botia y Sergio Córdoba Córdoba </t>
  </si>
  <si>
    <t>3138326256/3106786703</t>
  </si>
  <si>
    <t>Desplazamiento del Parque Acuático y de Conservación Piscilago - Km. 105 vía Bogotá  - Girardot, Cundinamarca a Bogotá. Hora de salida: 14:00 PM</t>
  </si>
  <si>
    <t>Bogotá-Tenjo y sus alrededores - Tenjo- Bogotá</t>
  </si>
  <si>
    <t xml:space="preserve">Bogotá, Puente de Boyacá, Villa de Leyva, Bogotá. </t>
  </si>
  <si>
    <t>Municipios de Calera, Sopó, Cerro Pionono, Guasca alrededores y Guatavita alrededores, Tocancipa, Cájica y Chía.</t>
  </si>
  <si>
    <t>Bogotá- Villavicencio - Puerto López: Recorridos Urbanos Y Rurales ( alto menegua) - Bogotá.</t>
  </si>
  <si>
    <t>Oscar Fernando Torres Colmenares</t>
  </si>
  <si>
    <t>311-2742731</t>
  </si>
  <si>
    <t>Bogotá - municipio de Guasca  (viajes internos dentro del municipio) Área Urbana y Área Rural. Capilla de Siecha - Reserva natural el Chochal de Siecha - Laguna de Siecha - Bogotá</t>
  </si>
  <si>
    <t>JONNATHAN HADIER FANDIÑO BOHÓRQUEZ</t>
  </si>
  <si>
    <t>Andrés Cárdenas Contreras</t>
  </si>
  <si>
    <t>Bogota - La Calera - Guasca - Guatavita -Bogota</t>
  </si>
  <si>
    <t>Jhonathan Aponte</t>
  </si>
  <si>
    <t>1er. día: Bogotá-La Vega-Villeta-Honda (se pernocta)
2do. día:  Honda, alrededores, Mariquita y alrededores (se pernocta en Mariquita)
3er. día. Guayabal (Armero nuevo), Mirador Río Lagunilla, Armero Ruinas (se pernocta en Guayabal) 
4to. día: Ambalema y alrededores - Cambao - Facatativá - Bogotá. En todos los lugares recorridos urbanos y por los alrededores</t>
  </si>
  <si>
    <t>1er. día: Bogotá-La Vega-Villeta-Honda (se pernocta) 2do. día:  Honda, alrededores, Mariquita y alrededores (se pernocta en Mariquita) 3er. día. Guayabal (Armero nuevo), Mirador Río Lagunilla, Armero Ruinas (se pernocta en Guayabal) 4to. día: Ambalema y alrededores - Cambao - Facatativá - Bogotá. En todos los lugares recorridos urbanos y por los alrededores</t>
  </si>
  <si>
    <t>Carlos Hernan Castro</t>
  </si>
  <si>
    <t>BOGOTA - SUBACHOQUE - EL ROSAL - LA VEGA - VILLETA - BOGOTA</t>
  </si>
  <si>
    <t>1er. Día. Bogotá, Honda, Mariquita, Manizales y alrededores (se pernocta en Manizales)
2do. Día. Manizales, Villamaría, Santa Rosa de Cabal y Pereira (se pernocta en Pereira)
3er día.  Pereira (recorrido urbano), Cartago, Quimbaya, Montenegro, recorridos urbanos y alrededores (se pernocta en Quimbaya o Montenegro)
4to día. Armenia (recorrido urbano), regreso a Bogotá pasando por Cajamarca, Ibagué, Melgar, Chinauta, Granada, Bogotá</t>
  </si>
  <si>
    <t>Omar Cortes B</t>
  </si>
  <si>
    <t>Bogotá-Manizales-Neira-Manizales -Villa Maria-Chinchiná - Santa Rosa Del Cabal - Pereira - Dos Quebradas- Manizales - Bogotá</t>
  </si>
  <si>
    <t>Luis Leonardo Rodriguez Bernal</t>
  </si>
  <si>
    <t>Bogotá –  Guayabetal-Villavicencio- Bioparque los Ocarros km 3- Acacias- Cubarral (ver La Central). Retorno: Cubarral Villavicencio - Bogotá.</t>
  </si>
  <si>
    <t>Bogotá-Villavicencio-Cubarral-Villavicencio--Bogotá.</t>
  </si>
  <si>
    <t xml:space="preserve">Macarena B Carrera 4 n 26 d. </t>
  </si>
  <si>
    <t>Macarena B</t>
  </si>
  <si>
    <t>Busetón alto debido a algunas pendientes del camino.</t>
  </si>
  <si>
    <t>Bogotá DC - Buga, Valle del Cauca - Bogotá DC</t>
  </si>
  <si>
    <t>MONICA ROCHA</t>
  </si>
  <si>
    <t>- Sede Calle 40 UD, Bogotá, Girardot Ricaurte desembocadura del río Bogotá, Espinal Tolima, Salento Quindio, Tuluá Valle, Buga, Bogotá, Sede calle 40</t>
  </si>
  <si>
    <t>Valle del Cauca</t>
  </si>
  <si>
    <t>Universidad Distrital Cra 8 # 40b-78, Bogotá Parque Nacional Natural Chingaza, La Calera, Cundinamarca
Universidad Distrital Cra 8 # 40b-78, Bogotá</t>
  </si>
  <si>
    <t>LUIS FERNANDO ORTIZ QUINTERO</t>
  </si>
  <si>
    <t>Usme urbano-.rural</t>
  </si>
  <si>
    <t>YOLANDA TERESA HERNANDEZ PEÑA</t>
  </si>
  <si>
    <t>CEA 8 CALLE 40 Bogotá, Muña, Silvania, Espinal, Purificación, Prado, Hidroprado, Bogota</t>
  </si>
  <si>
    <t>Prado</t>
  </si>
  <si>
    <t>Corregimiento de Puerto Pinzón (Puerto Boyacá)</t>
  </si>
  <si>
    <t>Observaciones relacionadas con la geología de la Sabana de Bogotá-en su sector oriental 7:00-9:00 am Observaciones de la geología y geoformas de la carretera que une Bogotá con Villavicencio.
9:30-12.30 am Reconocimiento de materiales sedimentarios y metamórficos (esquistos del grupo Quetame) 12:30 m-1:30 pm Almuerzo 1:30- 2:30 pm Observaciones de procesos erosivos y su efecto 2:30-4:00 pm Observación zona de piedemonte en la entrada a Villavicencio 4:00-5:00 pm Retorno a Bogotá 5:00-8:00 pm</t>
  </si>
  <si>
    <t>Bogotá-SEDE VIVIERO CIRCUNVALAR -La Regadera-Villavicencio-Bogotá</t>
  </si>
  <si>
    <t>Bogota-Armero-Granja Universidad del Tolima-Plantaciones-Vivero Agroforesta-Mariquita-Bogotá</t>
  </si>
  <si>
    <t>Bogota, Guaduas, puerto Bogota, Cambao, Armero, Cambao, Girardot, El Guamo, Palermo, Quebrada la Guagua, El Juncal, El Hobo, Café Ninco, Represa del Quimbo, Neiva, Santa María, los Hoyos, El cuzco, Valle De los Xilopalos, Villa Vieja, Neiva, Castilla, Bogota</t>
  </si>
  <si>
    <t>ARMERO-PALERMO-EL HOBO-LA TATACOA</t>
  </si>
  <si>
    <t>Bogotá – Municipio Tenjo - Gachancipá - Guatavita - Bogotá</t>
  </si>
  <si>
    <t>Municipios Sabana norte Cundinamarca</t>
  </si>
  <si>
    <t>Zipaquirá</t>
  </si>
  <si>
    <t>ANDREA GARCIA CABANA</t>
  </si>
  <si>
    <t>Bogotá, Silvania, Fusagasuga, Boqueron, Girardot  Nariño (Cundinamarca)- Bogotá</t>
  </si>
  <si>
    <t>Bogota Calle 40 carrera 8 sede de la universidad Distrital (Ingenieria), se tendra dispuesa una parada para recoger los estuduantes que ean localizados en la zona de soacha y por lotanto se dispondra del sitio Centro comercial Mercurio, de hay en adelante se cogera la ruta central del sur con destino a la Reserva Natural del Parque Chicaque.</t>
  </si>
  <si>
    <t>Calle 40 sede Ingeniería - Parque Natural Chicaque Municipio de Soacha Cundinamarca</t>
  </si>
  <si>
    <t>CRA 8 CALLE 40</t>
  </si>
  <si>
    <t>Ernesto Villegas</t>
  </si>
  <si>
    <t>Bogota-Albán-Armero-Mariquita-Nevado del Ruiz-Mariquita-murillo-libano-Bogotá</t>
  </si>
  <si>
    <t>MARIQUITA, TOLIMA</t>
  </si>
  <si>
    <t>Bogotá-Santa Rosa de Viterbo-Bogotá</t>
  </si>
  <si>
    <t>Salida de Bogotá 6:30 am Observaciones relacionadas con la geología de la Sabana de Bogotá en el sector de Sabrinsky. Escurrimiento y cárcavas.
7:00-9:00 am Observaciones de la variabilidad de los suelos que ocurren en la parte plana con respecto a la montañosa en Sibaté 9:30-12.30 am
Almuerzo 12:30- 2:00 pm
Observaciones de materiales alofánicos y descripción de perfiles en un andisol en la zona alta del municipio 2:00-5:00 pm
Retorno a Bogotá 5:00-6:30 pm</t>
  </si>
  <si>
    <t>Bogotá-Soacha (Indumil)-Sibaté-Bogotá</t>
  </si>
  <si>
    <t xml:space="preserve">sede vivero CRA 5 ESTE # 15 -82 </t>
  </si>
  <si>
    <t>Bogotá, Tunja, Nobsa, Monguí, Sogamoso,
Mongua, Tibasosa, Bogotá</t>
  </si>
  <si>
    <t>BOGOTA-SOGAMOSO, ARGOS - PERNOTA -ACERIAS PAZ DEL RIO -PUENTE DE BOYACA -BOGOTA</t>
  </si>
  <si>
    <t xml:space="preserve">JAVIER ALONSO PEREZ CUBIDES </t>
  </si>
  <si>
    <t>Macarena B CRA 4A #26 D-54</t>
  </si>
  <si>
    <t>Macarena B Carrera 4A #26 D-54</t>
  </si>
  <si>
    <t>Mery Helen Tijaro Orejuela</t>
  </si>
  <si>
    <t>El transporte solo debe dejar al grupo  en la reserva el 12 de octubre y se requiere de nuevo el 15 de octubre para recoger estudiantes y la docente</t>
  </si>
  <si>
    <t xml:space="preserve">CRA 3 No. 26 A-40 sede macarena A </t>
  </si>
  <si>
    <t>John Alexander
León Castillo</t>
  </si>
  <si>
    <t>BOGOTA- VILLETA-GUADUAS-HONDA-MARIQUITA-ARMERO-MURILLO-PARQUE NEVADO DEL RUIZ-MANIZALES-IBAGUE-MELGAR-FUSAGASUGA-BOGOTA (URBANO Y RURAL)</t>
  </si>
  <si>
    <t> Sede Bosa Porvenir, dirección: Calle 52 Sur # 93D - 97 </t>
  </si>
  <si>
    <t>John Francisco
Cuervo Alonso /
María Yaneth
Álvarez Álvarez</t>
  </si>
  <si>
    <t>CANCELADO</t>
  </si>
  <si>
    <t>Bogotá-Melgar-Parque Acuático y de Conservación Piscilago</t>
  </si>
  <si>
    <t>desplazamiento Bogotá- al Parque Acuático y de Conservación Piscilago - Km. 105 vía Bogotá  - Girardot, Cundinamarca Hora de salida: 06:00 NOTA. SE REQUIERE EL SERVICIO DEL BUS UNICAMENTE PARA EL TRAYECTO DE IDA, EL BUS SE DEBE REGRESAR A BTA.</t>
  </si>
  <si>
    <t>Parque Acuatico -Piscilago</t>
  </si>
  <si>
    <t>Parque Acuático y de Conservación Piscilago- Melgar- Bogotá</t>
  </si>
  <si>
    <t>desplazamiento del Parque Acuático y de Conservación Piscilago - Km. 105 vía Bogotá  - Girardot, Cundinamarca a Bogotá. Hora de salida: 14:00. NOTA. SOLICITAMOS QUE EL BUS NOS RECOJA ESTE DIA.</t>
  </si>
  <si>
    <t>Lerida Tolima</t>
  </si>
  <si>
    <t>SEDE CALLE 40  CRA 8 No. 40-78</t>
  </si>
  <si>
    <t>CENTRO COMERCIAL GRAN ESTACIÓN</t>
  </si>
  <si>
    <t>LUIS ALBERTO VARGAS </t>
  </si>
  <si>
    <t>Bogotá –Santa María  – Reserva AES Chivor ruta Almenara-Hotel - Ruta Hyca-cuyes- Hotel - Cascada 70 - Hotel -  Bogotá</t>
  </si>
  <si>
    <t>Bogotá-Sisga-Guasca-Santa María-Reserva AES Chivor-Santa Maria-Bogotá</t>
  </si>
  <si>
    <t>Macarena sede B, Cra 4 # 26b-34</t>
  </si>
  <si>
    <t>Mabel Rocio Baez Lizrazo</t>
  </si>
  <si>
    <t>Vereda El Chilcal - Bojacá Cundinamarca</t>
  </si>
  <si>
    <t>1</t>
  </si>
  <si>
    <t>sibate</t>
  </si>
  <si>
    <t>PARQUE NACIONAL NATURAL CHINGAZA</t>
  </si>
  <si>
    <t>Universidad Distrital Cra 8 # 40b-78, Bogotá 
La calera 
Parque Nacional Natural Chingaza, La Calera, Cundinamarca
Piegras Gordas 
Monteredondo 
La Calera
Universidad Distrital Cra 8 # 40b-78, Bogotá</t>
  </si>
  <si>
    <t>niversidad Distrital Cra 8 # 40b-78, Bogotá  La calera  Parque Nacional Natural Chingaza, La Calera, Cundinamarca Piegras Gordas  Monteredondo  La Calera Universidad Distrital Cra 8 # 40b-78, Bogotá</t>
  </si>
  <si>
    <t>2</t>
  </si>
  <si>
    <t>Bogotá, Zipaquirá, Cogua, san Cayetano, Paime, retorno Bogotá</t>
  </si>
  <si>
    <t>4:30 AM</t>
  </si>
  <si>
    <t>3006305832</t>
  </si>
  <si>
    <t xml:space="preserve"> </t>
  </si>
  <si>
    <t> CRA 3 No. 26 A-40 SEDE MACARENA- A </t>
  </si>
  <si>
    <t> Carrera 3 No. 26 A-40 sede macarena A </t>
  </si>
  <si>
    <t>Alberto Forero Poveda y Jhon Bello Chávez</t>
  </si>
  <si>
    <t>3186794591 y 3107632910</t>
  </si>
  <si>
    <t>BOGOTA - CL. 68D BIS A SUR #49F -70 EMBALSE DEL SISGA VILLA PINZÓN LAGUNA DEL MAPA LAGUNA DEL PÁRAMO POZO DE LA NUTRIA VILLA PINZÓN Y VICEVERSA</t>
  </si>
  <si>
    <t>Recoger: Sede Tecnológica de la Universidad Distrital /Cl. 68d Bis a Sur #49F -</t>
  </si>
  <si>
    <t> sede Macarena B, Universidad Distrital F.J.C., Bogotá. </t>
  </si>
  <si>
    <t>Oscar Mahecha-J.</t>
  </si>
  <si>
    <t>Bogotá, Guayabetal, El Castillo - Meta -Bogotá</t>
  </si>
  <si>
    <t>Oscar Serrato S. </t>
  </si>
  <si>
    <t>Bogotá -Parque Ecológico Laguna El Tabacal y El Municipio de La Vega- Bogotá </t>
  </si>
  <si>
    <t> Sede Ingeniería Universidad Distrital Francisco José de Caldas (calle 40 con carrera 8), Universidad Distrital F.J.C., Bogotá. </t>
  </si>
  <si>
    <t>Nubia Moreno Lache</t>
  </si>
  <si>
    <t> Sede Ingeniería Universidad Distrital Francisco José de Caldas (calle 40 con carrera 8), Universidad Distrital F.J.C., Bogotá</t>
  </si>
  <si>
    <t>John Alexander León Castillo</t>
  </si>
  <si>
    <t> Sede de la 40 UDFJC (sobre la carrera octava) carrera 8), Universidad Distrital F.J.C., Bogotá.</t>
  </si>
  <si>
    <t>Bogota- Viota Sedero Mogambo - Bogota </t>
  </si>
  <si>
    <t>Beatriz Ofelia Devia</t>
  </si>
  <si>
    <t>SAN JOSE DEL GUAVIARE</t>
  </si>
  <si>
    <t>SAN JOSE DE GUAVIARE</t>
  </si>
  <si>
    <t>Bogotá - Tocancipá (Autódromo de tocancipá) - Guatavita (Almuerzo) - Laguna de Guatavita, Sesquilé - Bogotá</t>
  </si>
  <si>
    <t>3057540089</t>
  </si>
  <si>
    <t>Bogota- sopo- Bogota</t>
  </si>
  <si>
    <t>3002042723</t>
  </si>
  <si>
    <t>Bogota, Zipaquira, Nenocon, mina Arenas Nemocon S.A, Zipaquira, Chia, Cota, Funza, Zipacon, Cachipay, finca la Libertad (vereda Laguna Verde), Cachipay, Bogota</t>
  </si>
  <si>
    <t>Cachipay-Finca la Libertad- Mina arenas Nemocón</t>
  </si>
  <si>
    <t>3157907431</t>
  </si>
  <si>
    <t>Bogotá-Medellín Guatapé-Bogotá</t>
  </si>
  <si>
    <t>3</t>
  </si>
  <si>
    <t>3004910459</t>
  </si>
  <si>
    <t>Bogotá-carretera Zipaquirá-Cogua</t>
  </si>
  <si>
    <t>7345278</t>
  </si>
  <si>
    <t>Universidad Distrital Cra 8 # 40b-78, Bogotá La calera Parque Nacional Natural Chingaza, La Calera, Cundinamarca Piedras Gordas Monteredondo La Calera Universidad Distrital Cra 8 # 40b-78, Bogotá</t>
  </si>
  <si>
    <t>7.00 am</t>
  </si>
  <si>
    <t>6.00 pm</t>
  </si>
  <si>
    <t>3102851254</t>
  </si>
  <si>
    <t>Sede Vivero - Universidad Distrital, Cra. 5 Este # 15-82, Bogotá
Granja Ecológica LIMBALU, Tenjo, Cundinamarca
Sede Vivero - Universidad Distrital, Cra. 5 Este ### 15-82, Bogotá</t>
  </si>
  <si>
    <t>Granja Ecológica LIMBALU, Tenjo, Cundinamarca- parque central tenjo Sede Vivero - Universidad Distrital, Cra. 5 Este ### 15-82, Bogotá</t>
  </si>
  <si>
    <t>7:00 am</t>
  </si>
  <si>
    <t>3:00pm</t>
  </si>
  <si>
    <t>Mariam Rivas Diazgranados</t>
  </si>
  <si>
    <t>3114417175</t>
  </si>
  <si>
    <t>Laguna de Chisacá - Parque Nacional Natural Paramo de Sumapaz</t>
  </si>
  <si>
    <t>3123890934</t>
  </si>
  <si>
    <t>Universidad Distrital - San Cristobal -Paramo de Cruz Verde - Universidad Distrital</t>
  </si>
  <si>
    <t>Reserva Ecológica el Delirio (Bogotá D.C)</t>
  </si>
  <si>
    <t>3134110598</t>
  </si>
  <si>
    <t>Bogotá, Tausa, Sutatausa, Ubaté, Cucunubá, Suesca, Chiquinquirá, Fúquene, Bogotá</t>
  </si>
  <si>
    <t>Bogotá, Tausa, Sutatausa, Cucunubá, Nemocón, Suesca, Sesquilé, Bogotá</t>
  </si>
  <si>
    <t>3103196505</t>
  </si>
  <si>
    <t>calle 40 con carrera 8</t>
  </si>
  <si>
    <t>3004847586</t>
  </si>
  <si>
    <t>Bogotá-Armero-Palermo-El Hobo-La Tatacoa</t>
  </si>
  <si>
    <t>5</t>
  </si>
  <si>
    <t>BOGOTÁ-CHOACHI-FINCA EL TIBAR- BOGOTÁ</t>
  </si>
  <si>
    <t>Bogotá-Choachí  (Salida de Suelos I)</t>
  </si>
  <si>
    <t>Bogotá-Paipa-Bogotá</t>
  </si>
  <si>
    <t>Luis Fernando Quijano Wilches</t>
  </si>
  <si>
    <t>Bogotá, Calle 40- Laguna de tabacal- Medellín-Reserva Natural de Río Claro-Guatape- Bogotá Calle 40</t>
  </si>
  <si>
    <t>4</t>
  </si>
  <si>
    <t>Bogotá, Chipaque, Caqueza, Quetame, Guayabetal, Bogota</t>
  </si>
  <si>
    <t>BOGOTÁ - VEREDA EL PARAISO - MESITAS DEL COLEGIO - BOGOTÁ</t>
  </si>
  <si>
    <t>Bogotá-Mesitas del Colegio-Bogotá</t>
  </si>
  <si>
    <t>3167060495</t>
  </si>
  <si>
    <t>Bogotá D.C Calle 40-La vega-Medellín-Reserva Natural El Cañón Rpio Claro- El Peñol, Guatapé- Bogota Calle 40</t>
  </si>
  <si>
    <t>Bogotá-Guaymaral- Sesquile-</t>
  </si>
  <si>
    <t>Bogotá-Guaymaral- Sesquilé-Bogotá</t>
  </si>
  <si>
    <t>3138119732</t>
  </si>
  <si>
    <t>3116779766</t>
  </si>
  <si>
    <t>Bogotá, Alto del Vino (San Francisco- La Vega), Puente Tabacal (La Vega), Laguna Tabacal ( La Vega), Tobia Grande ( Nocaima), Río Villeta (Villeta).</t>
  </si>
  <si>
    <t>Helmut Espinosa Garcia</t>
  </si>
  <si>
    <t>3102353136</t>
  </si>
  <si>
    <t>Bogotá - Pitalito - Florencia (Caquetá) - Bogotá</t>
  </si>
  <si>
    <t>1:00 AM</t>
  </si>
  <si>
    <t>3002250549</t>
  </si>
  <si>
    <t>RELLENO SANITARIO DOÑA JUANA -VILLAVICENCIO - ACACIAS - GRANADA - RESTREPO</t>
  </si>
  <si>
    <t>Bogotá-Villavicencio-Restrepo-Bogotá</t>
  </si>
  <si>
    <t>Bogotá-Villapinzón-Bogotá</t>
  </si>
  <si>
    <t>3204921339</t>
  </si>
  <si>
    <t>Universidad Distrital Cra 8 # 40b-78, Bogotá - Tobia Cundinamarca - Tobia Cundinamarca - Bogotá, Universidad Distrital Cra 8 # 40b-78</t>
  </si>
  <si>
    <t>Bogotá - Nimaima -Tobia - Bogotá</t>
  </si>
  <si>
    <t>Miguel Mauricio Cepeda Thiriat</t>
  </si>
  <si>
    <t>3114674719</t>
  </si>
  <si>
    <t>Laguna de Chisaca - Parque Nacional Natural Paramo de Sumapaz</t>
  </si>
  <si>
    <t>3105660708</t>
  </si>
  <si>
    <t>Bogotá - Cogua -Bogotá</t>
  </si>
  <si>
    <t>3152210644</t>
  </si>
  <si>
    <t>Angélica Osorio</t>
  </si>
  <si>
    <t>Bogotá Sede Monjas Macarena B -  Localidad Ciudad Bolívar Zona Relleno Sanitario Doña Juana (Km. 6-7 vía al Llano)- Recorrido Relleno - Barrios Mochuelo Bajo y Mochuelo Alto-Pasquilla (Pasquillita)-Embalse La Regadera (límites entre área rural Ciudad Bolívar, Sumapaz y área Alta de Usme) y Retorno hasta Sede Macarena B</t>
  </si>
  <si>
    <t>Lugar de Salida: Sede Macarena B (Carrera 4 N° 26D-54), Maestría en educación y Gestión Ambiental.</t>
  </si>
  <si>
    <t>7:00 a.m.</t>
  </si>
  <si>
    <t>Jorge Gómez Duque</t>
  </si>
  <si>
    <t xml:space="preserve">Lugar de Salida: Sede Macarena B (Carrera 4 N° 26D-54), (ver formato de requerimientos del vehículo terreno destapado), Licenciatura en Biología, </t>
  </si>
  <si>
    <t>Alexander García
García</t>
  </si>
  <si>
    <t>Lugar de salida: Sede Ingeniería Universidad Distrital Francisco José de Caldas (calle 40 con
carrera 8) Lic. Biología</t>
  </si>
  <si>
    <t>Universidad  Distrital  sede  Un recorrido urbano</t>
  </si>
  <si>
    <t>Lugar de salida:
Sede Macarena B Carrera 4 No 26B - 54, Lic. Matemáticas - colegio combogales guaimaral</t>
  </si>
  <si>
    <t>Lugar de salida:
Sede Macarena B Carrera 4 No 26B - 54, Lic. Matemáticas</t>
  </si>
  <si>
    <t>Jorge Rodríguez Bejarano</t>
  </si>
  <si>
    <t>Sede Calle 40 - Zipaquirà - Sede Calle 40</t>
  </si>
  <si>
    <t xml:space="preserve">Lugar de salida: Sede calle 40, Licenciatura En Educación Infantil </t>
  </si>
  <si>
    <t>Omaira Tapiero celi</t>
  </si>
  <si>
    <t>SERVICIO CANCELADO POR CORREO DEL 20/10/23  14:50</t>
  </si>
  <si>
    <t>Bogota Sede facultad de Artes - Bogota Auditorio Fabio Lozano Cra. 4 # 22 - 61 - Bogota Sede facultad de Artes</t>
  </si>
  <si>
    <t>César Villamil</t>
  </si>
  <si>
    <t>Jeison Segura</t>
  </si>
  <si>
    <t>Dirección: Cl. 72 #11-86, Bogotá - Facultad tecnológica - Regreso </t>
  </si>
  <si>
    <t>Dirección: Cl. 72 #11-86, Bogotá</t>
  </si>
  <si>
    <t>Facultad Tecnológica </t>
  </si>
  <si>
    <t>Giovanni Gamboa </t>
  </si>
  <si>
    <t>RECOGER U NACIONAL (LA CAPILLA) - U DISTRITAL SEDE MACARENA A -  U NACIONAL (LA CAPILLA)</t>
  </si>
  <si>
    <t>Dirección: Cra 45 #26-85, Uriel Gutiérrez, Bogotá</t>
  </si>
  <si>
    <t>Dirección: Cra. 11 #101-80, Bogotá - Macarena - Regreso </t>
  </si>
  <si>
    <t>Dirección: Cra. 11 #101-80, Bogotá</t>
  </si>
  <si>
    <t>Macarena </t>
  </si>
  <si>
    <t>Dirección: Calle 12 #1-17 Este, Bogotá - Macarena - Regreso</t>
  </si>
  <si>
    <t>Dirección: Calle 12 #1-17 Este, Bogotá</t>
  </si>
  <si>
    <t>Dirección: Cl. 44 #53-37, Bogotá bosa - Regreso </t>
  </si>
  <si>
    <t>Dirección: Cl. 44 #53-37, Bogotá</t>
  </si>
  <si>
    <t>BOSA</t>
  </si>
  <si>
    <t>Bogotá-Melgar-Parque Acuático y de Conservación Piscilago- Melgar- Bogotá</t>
  </si>
  <si>
    <t xml:space="preserve">Parque Acuático y de Conservación Piscilago- Melgar- </t>
  </si>
  <si>
    <t>Mileidy Betancourth Cundar</t>
  </si>
  <si>
    <t>Desplazamiento del Parque Acuático y de Conservación Piscilago - Km. 105 vía Bogotá  - Girardot, Cundinamarca a Bogotá. Hora de salida: 15:00 PM</t>
  </si>
  <si>
    <t>397 - 867</t>
  </si>
  <si>
    <t>Universidad Distrital Francisco José de Caldas, Ak. 7 ##40b-53, Bogotá Dirección de Laboratorio e Innovación Ambiental DLIA-CAR, Mosquera, Cundinamarca
Universidad Distrital Francisco José de Caldas, Ak. 7 ##40b-53, Bogotá</t>
  </si>
  <si>
    <t>Salida 6:00 am sede de la Macarena B – Mosquera Avenida Troncal de Occidente No. 18-76 Manzana C – parada almuerzo en MOSQUERA –Salida para Bogotá </t>
  </si>
  <si>
    <t>Sede Administrativa Facultad de Ciencias Matematicas y Naturales Al frente de la Macarena B</t>
  </si>
  <si>
    <t>JEYMY TATIANA SARMIENTO MONSALVE </t>
  </si>
  <si>
    <t>Sede porvenir Bogotá - Chia Cajicá - Zipaquirá  y retorno</t>
  </si>
  <si>
    <t>Salida 6:00 am sede de la Macarena B – Chia al Centro de Bio-Sistemas de la Fundación Universidad de Bogotá Jorge Tadeo Lozano – parada almuerzo en Chia –Salida para Bogota</t>
  </si>
  <si>
    <t>JEFFRY ADRIAN, ARDILA CAMACHO </t>
  </si>
  <si>
    <t>Bogotá-Melgar-Parque Acuático y de Conservación Piscilago- Melgar</t>
  </si>
  <si>
    <t>Bogotá-Melgar</t>
  </si>
  <si>
    <t>3138326256/   3106786703</t>
  </si>
  <si>
    <t>Desplazamiento Bogotá- al Parque Acuático y de Conservación Piscilago - Km. 105 vía Bogotá  - Girardot, Cundinamarca Hora de salida: 06:00 AM</t>
  </si>
  <si>
    <t>Bogotá - Chía-Tocancipá-Sopó-Bogotá</t>
  </si>
  <si>
    <t>Facultad de Ingeniería Carrera 8 # 40 - 78</t>
  </si>
  <si>
    <t xml:space="preserve">Kharen Pinilla Guerrero </t>
  </si>
  <si>
    <t>Municipios de Guasca alrededores y Guatavita alrededores.</t>
  </si>
  <si>
    <t>Vía Villavicencio, Cáqueza, cerro virgen Monruta y alrededores.</t>
  </si>
  <si>
    <t>Bogota-Tunja-Sogamoso-Nobsa-Sogamoso-Mongui-Sogamoso-Duitama-Paipa-Tunja-Villa de Leyva-Chiquinquirá-Zipaquirá-Bogotá</t>
  </si>
  <si>
    <t>CESAR AYALA</t>
  </si>
  <si>
    <t>320 3252474</t>
  </si>
  <si>
    <t>calle 13 con 32</t>
  </si>
  <si>
    <t xml:space="preserve">Edilberto Suarez Torres </t>
  </si>
  <si>
    <t>5:450:00 a. m.</t>
  </si>
  <si>
    <t>Claudia Berenice Rojas Rincón</t>
  </si>
  <si>
    <t>cancelado por correo del 23/11/23 11:44 hrs</t>
  </si>
  <si>
    <t>Lugar de salida:
Sede Macarena A Carrera 3 No. 26A-40, Lic. Matemátcias</t>
  </si>
  <si>
    <t>Oscar Espinosa y Diana Gil</t>
  </si>
  <si>
    <t>3005290015 y 3133976336</t>
  </si>
  <si>
    <t>Bogotá - Vía Villavivencio - Villavicencio - Acacías - Granada Puerto Lleras - San José del Guaviare: casco urbano y zonas rurales del municipio en zona circundante - Bogotá</t>
  </si>
  <si>
    <t>Nubia Moreno
Lache y Liliana
Rodríguez
Pizzinato</t>
  </si>
  <si>
    <t>3003620605 y 3003010584</t>
  </si>
  <si>
    <t>Lugar de salida: Planetario Distrital, Lic. Ciencias Sociales</t>
  </si>
  <si>
    <t>Bogotá - Avenida Carácas - Calle 80 - Subachoque - Embalse de Arce - Cerro de El Tablazo - La Ferrería - Quebrada El Salitre - Laguna Encantada - Páramo de El Tablazo - Bogotá</t>
  </si>
  <si>
    <t>Lugar de Salida: sede UDFJC Calle 40 con carrera 8, Lic. Ciencias Sociales</t>
  </si>
  <si>
    <t>Nubia Moreno
Lache</t>
  </si>
  <si>
    <t>Lugar de Salida: Sede Central Universidad Distrital</t>
  </si>
  <si>
    <t>Carmen Zamudio y Martha Gutiérrez</t>
  </si>
  <si>
    <t>3103460053 y 3005562552</t>
  </si>
  <si>
    <t>Bogotá DC - Tunja - Bogotá DC</t>
  </si>
  <si>
    <t xml:space="preserve">Nazzly Faride Bernal Salinas </t>
  </si>
  <si>
    <t>Bogotá DC - San Martín, Meta - Bogotá DC</t>
  </si>
  <si>
    <t>Gustavo Rodríguez Martínez</t>
  </si>
  <si>
    <t>312 503 7559</t>
  </si>
  <si>
    <t>enviar mivrobus</t>
  </si>
  <si>
    <t>Lugar de salida: Carrera 4A # 26D- 54. Sede Macarena B, Lic. Biología</t>
  </si>
  <si>
    <t>Diana del Socorro
Daza Ardila y Gustavo Giraldo</t>
  </si>
  <si>
    <t>3013300945 y 315060170</t>
  </si>
  <si>
    <t>Bogotá-Monte Libano-Tierra Alta-Monteria-Planeta Rica, Monteria zona perimetral, San Bernardo del viento, Lorica, Zona perimetral de Lorica- San Antero-Bogotá</t>
  </si>
  <si>
    <t>Bogotá- Puerto triunfo, Medellín, Santa Rosa de Cuivá, Ituango, Valdivia, Cáceres, Montería, San Bernardo del Viento (Lorica) , Montelíbano- Medellín, La victoria -Bogotá</t>
  </si>
  <si>
    <t>Claudia Maria Cardona Londoño</t>
  </si>
  <si>
    <t>Sede calle 40 -Samacá</t>
  </si>
  <si>
    <t>Bogotá- Cumaral</t>
  </si>
  <si>
    <t>Vereda el Abra Km 1,2 del municipio de Cota – Cundinamarca, Bioparque La Reserva.</t>
  </si>
  <si>
    <t>Bogotá - Bioparque La reserva - Cota - Bogotá</t>
  </si>
  <si>
    <t>Guatavita</t>
  </si>
  <si>
    <t>Fabian Alonso Hernández Ramos</t>
  </si>
  <si>
    <t>Universidad Distrital Cra 8# 40b-78, Bogotá-Pto López, Pto Gaitan, Bogotá Universidad Distrital Cra 8 # 40b-78</t>
  </si>
  <si>
    <t>5:00a.m.</t>
  </si>
  <si>
    <t>11:00 p.m.</t>
  </si>
  <si>
    <t>Bogota-autopista Medellín-La Vega-río Tabacal</t>
  </si>
  <si>
    <t>Río Cañas (puente carretera a laguna El Tabacal)-laguna El Tabacal</t>
  </si>
  <si>
    <t>Bogotá-Mocoa-Villa Garzon-Puerto Asis</t>
  </si>
  <si>
    <t>Bogotá-Mocoa-Villa Garzón-Puerto Asís,</t>
  </si>
  <si>
    <t>Bogotá - Bioparque La Reserva - Cota</t>
  </si>
  <si>
    <t>Aquaparque Ikarus - Agregados la Floresta</t>
  </si>
  <si>
    <t>Bogotá-Relleno Sanitario Doña Juana-Cáqueza-Villavicencio-Restrepo-</t>
  </si>
  <si>
    <t>Edilberto Niño Niño</t>
  </si>
  <si>
    <t>SUTATENZA BOYACÁ</t>
  </si>
  <si>
    <t>Bogotá - Sutatenza (Boyacá) - Bogotá</t>
  </si>
  <si>
    <t>Luis Eduardo Sarmiento Lozano</t>
  </si>
  <si>
    <t>Armero - Tolima</t>
  </si>
  <si>
    <t>Bogotá(Sede Central)-Alto del Vino- Villeta zona rural y alrededores-Alto del trigo- Alto del Trigo vía Vianí-Mariquita- Armero-Cambao-Puerto Bogotá-Honda-Bogotá (Sede Central)l</t>
  </si>
  <si>
    <t>Bogota Sede Calle 40 - Bocatoma Usocoello en el Tolima</t>
  </si>
  <si>
    <t>Dirección de laboratorio de innovación Ambiental CAR</t>
  </si>
  <si>
    <t>Aquitania - Boyaca</t>
  </si>
  <si>
    <t>Fabio Nelson Rodríguez Ortega</t>
  </si>
  <si>
    <t>LA LIBERTAD-TOCAIMA GIRARDOT</t>
  </si>
  <si>
    <t>Facultad Tecnologica / Planta de Tratamiento de Agua Tibitoc ( Via Briceño Zipaquira) / Facultad Tecnologica</t>
  </si>
  <si>
    <t>tecnologica</t>
  </si>
  <si>
    <t>6:00
a.m.</t>
  </si>
  <si>
    <t>Ricardo Barros</t>
  </si>
  <si>
    <t>310 8583991</t>
  </si>
  <si>
    <t>Parque Ecológico Matarredonda (Vía Bogotá - Choachí)</t>
  </si>
  <si>
    <t>Agua de Dios Cuandinamarca</t>
  </si>
  <si>
    <t>Bogotá-Villapinzón</t>
  </si>
  <si>
    <t>Universidad Distrital Cra 8 # 40b-78, Bogotá 
Zipaquirá, Cundinamarca
Nemocón, Cundinamarca
Portal Norte - TransMilenio, Suba, Bogotá
Universidad Distrital Cra 8 # 40b-78, Bogotá</t>
  </si>
  <si>
    <t>Bogotá - Zipaquirá - Nemocón - Bogotá</t>
  </si>
  <si>
    <t>Bogotá - Guaduas - Armero - Mariquita - Bogotá</t>
  </si>
  <si>
    <t>1ER. DIA: SALIENDO DESDE LA SEDE CENTRAL DE LA UNIVERSIDAD DISTRITAL DE
BOGOTÁ, LA RUTA INCLUYE: CHIPAQUE, CÁQUEZA, VILLAVICENCIO. (SE
PERNOCTAEN VILLAVICENCIO)
2DO DÍA: SALIENDO DE VILLAVICENCIO, RESTREPO, VILLANUEVA, MONTERREY,
TAURAMENA, AGUAZUL Y YOPAL (SE PERNOCTAEN YOPAL)
3ER DÍA: MUNICIPIO DE YOPAL, RECORRIDOS POR CASCO URBANO Y
ALREDEDORES (APROX. 25 KM) (SE PERNOCTAEN YOPAL)
4TO DÍA: SALIENDO DEL MUNICIPIO DE YOPAL, AGUAZUL, TAURAMENA,
MONTERREY, GUATEQUE, EL SISGA, REGRESO A BOGOTÁ.</t>
  </si>
  <si>
    <t>Bogotá, Villavicencio, apiay, Restrepo, Cumaral, Villanueva, Tauramena, aguazul, Yopal, Bogotá</t>
  </si>
  <si>
    <t>Bogota-calle 40, Villa Pinzón, páramo de Guacheneque(Lagiuna del Mapa), Villa Pinzón, Chocontá, Descargue del embalce de Zisga en río Bogpotá, El Epino (Vía Briceño-Zipaquirá, Bogotá (vía Cajica-Chía-Punente de Guaduas) y luego a Girardot vía La Meza Anapoima. El segundo día Girardot, vía El Carmen de Apicala (estación Salsipuedes), luegpo al embarcadero y recorrido en canoa y llgada a dos puntos de muestreo ( aguas arriva antes de desembocadura río bBpogota al Río Magadalena y luego aguas Abajo. Tocaima, Apulo, La Meza, Tena, El Muña, Calle 13 por vía Mondoñedo y Universidad calle 40.</t>
  </si>
  <si>
    <t>Bogota-Villa Pinzon - Paramo Guacheneque - Choconta - Gachancipa - Parque Jaime Duque - Bogota calle 80 - Girardot la gran via - Tocaima - Apulo - Gran Via - Muña -calle 13 fontibon - Universidad Distrital calle 40</t>
  </si>
  <si>
    <t>Bogotá, Fusagasuga, El Boqueron, Nariño, Bogotá</t>
  </si>
  <si>
    <t>Día 1: Bogotá-Villavicencio-Puerto Lleras-San José del Guaviare 
Día 2: San José del Guaviare-El Retorno-San José 
Dia 3: San José-El Retorno-San josé 
Día 4: San José-Serranía de la Lindosa-San José 
Día 5: San José-Bogotá</t>
  </si>
  <si>
    <t>Bogotá - Loma Linda, Puerto Lleras, Meta - San José Del Guaviare, Guaviare - El Retorno, Guaviare, Bogotá</t>
  </si>
  <si>
    <t>Bogotá - PNN Chingaza - La Calera - Bogotá</t>
  </si>
  <si>
    <t>Bogotá - Salto del Tequendama - Tena - Bogotá</t>
  </si>
  <si>
    <t>Tena Cundinamarca</t>
  </si>
  <si>
    <t>Porvenir</t>
  </si>
  <si>
    <t>Jairo Miguel Martínez Abello</t>
  </si>
  <si>
    <t>Bogotá, Sibaté, Laguna Colorados, Vereda Romeral, La Aguadita, Sibaté, Bogotá</t>
  </si>
  <si>
    <t>Camilo González Parra</t>
  </si>
  <si>
    <t>Universidad Distrital Cra 8 # 40b-78, Bogotá  Planta de Tratamiento de Agua Potable Tibitoc, Tocancipá, Cundinamarca Universidad Distrital Cra 8 # 40b-78, Bogotá</t>
  </si>
  <si>
    <t>TENA - LA MESA - Anapoima Cundinamarca</t>
  </si>
  <si>
    <t>Bogota via atopusta note -via municipio de Cogua carretras rural - Bogot</t>
  </si>
  <si>
    <t>CANCELADO VIA TELEFONICA SE FORMALIZA POR CORREO DEL 21/11/23 15:06 HRS</t>
  </si>
  <si>
    <t>Páramo de Guacheneque Nacimiento del Rio Bogota, Vllapinzon, Embalse Del Sisga, Chocontá</t>
  </si>
  <si>
    <t>Bogotá - Madrid (mosquera - Cundinamarca) - Bogotá</t>
  </si>
  <si>
    <t>Planeta S.A.S.</t>
  </si>
  <si>
    <t>Bogota, Villavicencio, Guamal, Cubarral, Bogotá</t>
  </si>
  <si>
    <t>CENTRO DE INVESTIGACIÓN EL TIBAR</t>
  </si>
  <si>
    <t>Jesús Alberto Lagos Caballero</t>
  </si>
  <si>
    <t>Universidad Distrital Cra 8 # 40b-78, Bogotá  Doradal, Puerto Triunfo, Antioquia Medellín, Antioquia Bello, Antioquia Barbosa, Antioquia Bello, Antioquia Barbosa, Antioquia Universidad Distrital Cra 8 # 40b-78, Bogotá</t>
  </si>
  <si>
    <t>BOGOTÁ-MINA DE SAL NEMOCOM Y MUSEO GEOLOGICO</t>
  </si>
  <si>
    <t>MINA DE SAL NEMOCOM</t>
  </si>
  <si>
    <t>Reserva Forestal Protectora Cerro Quininí</t>
  </si>
  <si>
    <t>Bogotá, Villeta, Honda, Mariquita (Tolima), Bogotá</t>
  </si>
  <si>
    <t>Bogotá - Villavicencio - Paratebieno - Villavicencio - Paratebueno - Villavicencio - Apiay - Río Guayuriba - Bogotá</t>
  </si>
  <si>
    <t xml:space="preserve"> 311 2177350</t>
  </si>
  <si>
    <t>Universidad Distrital Cra 8 # 40b-78, Bogotá - San gil- Santander  Barichara, Santander- San Gil - Santander - Universidad Distrital Cra 8 # 40b-78, Bogotá</t>
  </si>
  <si>
    <t>14:00:00 p. m.</t>
  </si>
  <si>
    <t>Bogotá-Medellín, Medellín-Bogotá</t>
  </si>
  <si>
    <t>MACARENA A</t>
  </si>
  <si>
    <t xml:space="preserve">Fabio Omar Arcos y Ignacio Alberto
Monroy Canón
Martínez y </t>
  </si>
  <si>
    <t>3239300 ext. 3033
3108593995
3102723288</t>
  </si>
  <si>
    <t>Lugar de salida: Carrera 3 No. 26 A-40 sede macarena A,  Con disponibilidad de Vehículo en la Ciudad</t>
  </si>
  <si>
    <t xml:space="preserve">Bogota- Rivera (Huila) Cooagropaz- Bogota </t>
  </si>
  <si>
    <t xml:space="preserve">Lugar de salida: Carrera 3 No. 26 A-40 sede macarena A,  </t>
  </si>
  <si>
    <t xml:space="preserve">Bogotá - Termopaipa - Paipa - Bogotá </t>
  </si>
  <si>
    <t>PLAZA DE TOROROS LA SANTAMARIA</t>
  </si>
  <si>
    <t>Miguel Delgado</t>
  </si>
  <si>
    <t>316 441 3018</t>
  </si>
  <si>
    <t>Lugar de salida: Plaza de Toros La Santamaria</t>
  </si>
  <si>
    <t>Bogotá (Sede Macarena B) - Sasaima-Fundación Nuevo Mundo Constructores de Paz-Bogotá (Sede Macarena A)</t>
  </si>
  <si>
    <t xml:space="preserve">Claudia Castro, Gabriel Mancera Ortiz
</t>
  </si>
  <si>
    <t xml:space="preserve">
311 2512708,
316 3321397</t>
  </si>
  <si>
    <t>Lugar de salida: Sede Macarena B: Carrera 4 # 26B-54</t>
  </si>
  <si>
    <t>MACARENA B</t>
  </si>
  <si>
    <t xml:space="preserve">Lugar de salida: Carrera 3 No. 26 A-40 sede macarena A, </t>
  </si>
  <si>
    <t>Bogota sede Vivero-Villa vieja-desierto de la tatacoa-Neiva-Bogota sede Vivero</t>
  </si>
  <si>
    <t xml:space="preserve">macarena b </t>
  </si>
  <si>
    <t>Alexandra Rueda
Oscar Mahecha
Julián Arias</t>
  </si>
  <si>
    <t>Lugar de salida: Macarena B, Universidad Distrital FJC, Bogotá.</t>
  </si>
  <si>
    <t>Bogota: Bogotá- Parque Otun Quimbaya (Pereira) - Bogota.</t>
  </si>
  <si>
    <t xml:space="preserve">MACARENA B </t>
  </si>
  <si>
    <t>Mabel Rocío Báez
Lizarazo</t>
  </si>
  <si>
    <t>Lugar de salida: Sede Macarena B</t>
  </si>
  <si>
    <t>Bogotá - La Mina, Cesar - la jagua  - Cartagena - Bogotá</t>
  </si>
  <si>
    <t>Javier
Pérez // Miguel
Delgado</t>
  </si>
  <si>
    <t>3004907465/ 3164413018</t>
  </si>
  <si>
    <t>Lugar de salida: Carrera 8 No. 40-78</t>
  </si>
  <si>
    <t>Oscar Javier
Mahecha y Mabel Báez</t>
  </si>
  <si>
    <t>3134878223 y 3204976624</t>
  </si>
  <si>
    <t>Bogotá:Mocoa: Centro de expermentacion Amazónico y estacion cientifica: Bogota</t>
  </si>
  <si>
    <t xml:space="preserve"> SEDE MACARENA B</t>
  </si>
  <si>
    <t>(Recogida 7:00 am) Lllegando a Bogotá 7:00 pm</t>
  </si>
  <si>
    <t>SERGIO CÓRDOBA Y ABELARDO RODRIGUEZ</t>
  </si>
  <si>
    <t>310 6786703
3102707742</t>
  </si>
  <si>
    <t>Bogotá DC - Manizales, Caldas - Bogotá DC</t>
  </si>
  <si>
    <t>Bogotá-Manizalez-Bogotá</t>
  </si>
  <si>
    <t>Sede Macarena B. Cra 3a #26b1, Bogotá.</t>
  </si>
  <si>
    <t>12:00 a.m. (00:00 horas)</t>
  </si>
  <si>
    <t>8:00 a.m.</t>
  </si>
  <si>
    <t>Freddy Rodríguez Saza</t>
  </si>
  <si>
    <t>El vehiculo debe estar a disposición de la salida durante do 5 días  para los recorridos a los diferentes puntos dentro de la cuidad.</t>
  </si>
  <si>
    <t>15:00:00 p. m.</t>
  </si>
  <si>
    <t>Julian Yesid Arias  Pineda          Mery Helen Tijaro Orejuela</t>
  </si>
  <si>
    <t>3012696202           3114602292</t>
  </si>
  <si>
    <t>El transporte solo debe dejar al grupo  en la reserva el 25 de noviembre y se requiere de nuevo el 28 de noviembre para recoger estudiantes y a los docentes</t>
  </si>
  <si>
    <t>Bogota, Tierra negra, Sogamoso, el Crucero, laguna de Tota, Bogotá</t>
  </si>
  <si>
    <t>Carlos Rodriguez</t>
  </si>
  <si>
    <t>Bogotá - Armenia -
Pereira - Bogotá</t>
  </si>
  <si>
    <t>Miguel García</t>
  </si>
  <si>
    <t>Yolanda Hernandez </t>
  </si>
  <si>
    <t xml:space="preserve">Cambio de fecha del 13/11/2023 al 21/11/2023 </t>
  </si>
  <si>
    <t xml:space="preserve">Cambio de fecha del 7/11/2023 al 23/11/2023 </t>
  </si>
  <si>
    <t>Bogotá – La Calera – Guasca – (Reserva Forestal Cárpatos) - Bogotá</t>
  </si>
  <si>
    <t>Diana Marcela Trujillo</t>
  </si>
  <si>
    <t xml:space="preserve">Cambio de fecha del 21/11/2023 al 28/11/2023 </t>
  </si>
  <si>
    <t>Planta de Tratamiento de Agua Potable TIBITOC- Municio de Zipaquirá</t>
  </si>
  <si>
    <t>Bogotá - Planta de
Tratamiento de
Agua Tibitoc -
Bogotá</t>
  </si>
  <si>
    <t>Norman Arturo Torres Serrano</t>
  </si>
  <si>
    <t>Sede Vivero
Universidad
Distrital - Choachí -
Ubaque - Sede
Vivero Universidad
Distrital</t>
  </si>
  <si>
    <t xml:space="preserve">Leonardo Serrato </t>
  </si>
  <si>
    <t>BOGOTÁ- NIMAIMA-(Coliseo Municipal) - Bogota. </t>
  </si>
  <si>
    <t>SEDE BOSA</t>
  </si>
  <si>
    <t>5:00 A.M</t>
  </si>
  <si>
    <t>7:30 P.M.</t>
  </si>
  <si>
    <t>FRANCISCO SEGURA </t>
  </si>
  <si>
    <t>315 2366683</t>
  </si>
  <si>
    <t>Bogotá-Melgar- Bogotá</t>
  </si>
  <si>
    <t>Recogida en el lugar a las 2:00 p m y lllegada a Bogotá 5:00:00 p. m)</t>
  </si>
  <si>
    <t>310 6786703/3102707742</t>
  </si>
  <si>
    <t>Aura Orozco</t>
  </si>
  <si>
    <t>Bogotá- Chiquinquirá- Villa de Leyva- Tunja -Bogotá</t>
  </si>
  <si>
    <t>PLANETARIO</t>
  </si>
  <si>
    <t>Flor Ángel Rincón Muñoz</t>
  </si>
  <si>
    <t> LUGAR DE SALIDA: Sede Macarena B Carrera 4 No 26B - 540 VER FORMATO DE SOLICITUD DE TRANSPORTE TERRESTRE  </t>
  </si>
  <si>
    <t xml:space="preserve">Bogota -Santa Marta -Barranquilla - Cerrejon -Bogota </t>
  </si>
  <si>
    <t>Rodrigo Quintero Reyes</t>
  </si>
  <si>
    <t>Facultad Tecnologica -Nocaima (Cundinamarca) , Nocaima Bogotá</t>
  </si>
  <si>
    <t>Nelson Rodriguez
Montaña</t>
  </si>
  <si>
    <t>Bogota - Ibagué - Bogota</t>
  </si>
  <si>
    <t xml:space="preserve">tecnologica </t>
  </si>
  <si>
    <t>9:00 am.</t>
  </si>
  <si>
    <t>Juan Carlos Guevara Bolaños</t>
  </si>
  <si>
    <t>Bogota - Manizales - Pereira - Bogota</t>
  </si>
  <si>
    <t>10:00 a.m.</t>
  </si>
  <si>
    <t>6:00 p.m.</t>
  </si>
  <si>
    <t>Norberto Novoa Torres</t>
  </si>
  <si>
    <t>Reserva Forestal Cerro Quininí</t>
  </si>
  <si>
    <t>Cambio de fecha del 16/11/2023 al 28/11/2023</t>
  </si>
  <si>
    <t>Bogotá - Guaduas
Doradal Guatapé
Medellín</t>
  </si>
  <si>
    <t>Óscar Hurtado</t>
  </si>
  <si>
    <t>SE CAMBIA ITEM DEL 12 AL 92 MEDIANTE CORREO DEL 21/11/23 15:00 HRS</t>
  </si>
  <si>
    <t>Bogota- La Calera -Guatavita - Bogota</t>
  </si>
  <si>
    <t>Fabian Hernández</t>
  </si>
  <si>
    <t>Bogotá, Medellín,
Don Matías,
Guatapé, El Peñol,
Bogotá</t>
  </si>
  <si>
    <t>Carmen Mosquera</t>
  </si>
  <si>
    <t>BOGOTÁ-CHIPAQUE-QUETAME-GUAYABETAL-PIPIRAL- ACACIAS - GUAMAL VILLAVICENCIO-RESTREPO-BOGOTÁ; EN TODOS LOS LUGARES RECORRIDOS URBANOS  Y RECORRIDOS RURALES A 12 KILOMETROS DEL CASCO URBANO O DE LA VIA PRINCIPAL.</t>
  </si>
  <si>
    <t>"Facultad de Ingeniería
Carrera 8 # 40 - 78"</t>
  </si>
  <si>
    <t>BOGOTÁ- CALI / VALLE DEL CAUCA - BOGOTÁ</t>
  </si>
  <si>
    <t>BOGOTÁ- CALI/VALLE DEL CAUCA - BOGOTÁ</t>
  </si>
  <si>
    <t>7:00 P.M.</t>
  </si>
  <si>
    <t>8:00 P.M.</t>
  </si>
  <si>
    <t>VERÓNICA CIFUENTES VARGAS</t>
  </si>
  <si>
    <t>CALLE 40 - PLANETARIO - BOGOTA. </t>
  </si>
  <si>
    <t> 311 8994959</t>
  </si>
  <si>
    <t>CALLE 40  - MOSQUERA PLZA PRINCIPAL - CALLE 40 BGT </t>
  </si>
  <si>
    <t>No. 
Pax</t>
  </si>
  <si>
    <t>Vereda el delirio, aguas claras san Cristobal sur</t>
  </si>
  <si>
    <t>CANCELADO POR CORREO DEL 21/11/23 15:06 HRS</t>
  </si>
  <si>
    <t>BOGOTÁ-BUCARAMANGA - UNIVERSIDAD DE SANTANDER -BOGOTÁ</t>
  </si>
  <si>
    <t>GABRIEL BRAVO RIOS</t>
  </si>
  <si>
    <t>317 4616704</t>
  </si>
  <si>
    <t>Bogotá - Ibagué (Recorrido Turístico Ciudad de Ibagué Lugares emblemáticos de la ciudad, Visita Guiada Emisoras Locales
Día 3 Visita Guiada. Universidades del Tolima.
Día 4 Visita Guiada Lugares emblemáticos de tolima.
Hacienda la María. Viñedo Santa Helena
Día 5 Servicio social (Visita guiada Hogar de paso) - Bogotá</t>
  </si>
  <si>
    <t>Sede Bosa Porvenir</t>
  </si>
  <si>
    <t>3:30 a.m.</t>
  </si>
  <si>
    <t>Borys Bustamante y Diana nocua</t>
  </si>
  <si>
    <t>314 3346538 y 313 8477828</t>
  </si>
  <si>
    <t xml:space="preserve">LUGAR DE SALIDA: Sede Bosa Porvenir  VER FORMATO DE SOLICITUD DE TRANSPORTE TERRESTRE  </t>
  </si>
  <si>
    <t>Bogotá - Agroparque Los Soches y Páramo de Sumapaz - Bogotá</t>
  </si>
  <si>
    <t>Carrera 8 No 40-78 (Universidad Distrital, sede 40)</t>
  </si>
  <si>
    <t xml:space="preserve">LUGAR DE SALIDA: Carrera 8 No 40-78 (Universidad Distrital, sede 40) VER FORMATO DE SOLICITUD DE TRANSPORTE TERRESTRE  </t>
  </si>
  <si>
    <t>Bogotá - Municipio de Vista Hermosa (Meta) - Bogota</t>
  </si>
  <si>
    <t xml:space="preserve">(Recogida 7:00 am) </t>
  </si>
  <si>
    <t>JUAN CAMILO DUMAR RODRÍGUEZ</t>
  </si>
  <si>
    <t>313 8549298</t>
  </si>
  <si>
    <t>DOS SERVICIOS UNO VEHÍCULO LOS LLEVA EL 01 DE DICIEMBRE Y EL OTRO LOS RECOGE EL 09 DE DICEIMBRE.</t>
  </si>
  <si>
    <t>UNIVERSIDAD - SEDE ADMINISTRATIVA FCMyN.  LA MACARENA CRA 4 CALLE 26 B</t>
  </si>
  <si>
    <t xml:space="preserve">UNIVERSIDAD - SEDE ADMINISTRATIVA FCMyN. </t>
  </si>
  <si>
    <t>VICERRECTORIA ACADEMICA</t>
  </si>
  <si>
    <t>Sede Aduanilla de Paiba a Sede  Macarena A</t>
  </si>
  <si>
    <t>Sede Aduanilla de Paiba Calle 13 No. 31 75</t>
  </si>
  <si>
    <t>Sede Macarena A Carrea ! Este No. 33 54</t>
  </si>
  <si>
    <t>10:00: a. m.</t>
  </si>
  <si>
    <t>10:30: a. m.</t>
  </si>
  <si>
    <t>Karina Bothert</t>
  </si>
  <si>
    <t>TOTAL</t>
  </si>
  <si>
    <t>LIQUIDACION UNIVERSIDAD DISTRITAL 2023</t>
  </si>
  <si>
    <t>UNIVERSIDAD DISTRITAL FRANCISCO JOSÉ DE CALDAS</t>
  </si>
  <si>
    <t>ANEXO No. 2
 LISTADO TOTAL DE RUTAS- PROCESO TRANSPORTE TERRESTRE 2023</t>
  </si>
  <si>
    <t>ITEM</t>
  </si>
  <si>
    <t>SALIDA</t>
  </si>
  <si>
    <t>RECORRIDO INTERNO</t>
  </si>
  <si>
    <t>LLEGADA</t>
  </si>
  <si>
    <t>No. PASAJEROS</t>
  </si>
  <si>
    <t xml:space="preserve">CANTIDAD SERVICIOS </t>
  </si>
  <si>
    <t>Camioneta pick up doble cabina</t>
  </si>
  <si>
    <t>Valor Día Adicional Camioneta pick up doble cabina</t>
  </si>
  <si>
    <t>Automóvil (camperos o camionetas) Capacidad de (5) pasajeros incluido el conductor. No se aceptan doble cabina ensamblada</t>
  </si>
  <si>
    <t>Valor Día Adicional Automóvil (camperos o camionetas)Capacidad de (5) pasajeros incluido el conductor. No se aceptan doble cabina ensamblada</t>
  </si>
  <si>
    <t>Camioneta capacidad mínima de 16 pasajeros</t>
  </si>
  <si>
    <t>Valor Día Adicional Camioneta capacidad mínima de 16 pasajeros</t>
  </si>
  <si>
    <t>Bus o Buseta capacidad mínima de 25 pasajeros</t>
  </si>
  <si>
    <t>Valor Día Adicional Bus o Buseta capacidad mínima de 25 pasajeros</t>
  </si>
  <si>
    <t>Bus capacidad mínima de 40 pasajeros</t>
  </si>
  <si>
    <t>Valor Día Adicional Bus capacidad mínima de 40 pasajeros</t>
  </si>
  <si>
    <t>Sede de la Universidad Distrital por definir</t>
  </si>
  <si>
    <t>Bogotá, San alberto,Bosconia, Santa Martha. Cartagena</t>
  </si>
  <si>
    <t>Bogotá Honda
Barancabermeja
Aguachica
Carmen de Bolivar 
Cartagena</t>
  </si>
  <si>
    <t>Bogotá-Anaime (Cajamarca Tolima), Granja Mamá Lulú (Quimbaya), Parque Recuca (Calarcá), Jardín Botánico del Quindío (Calarcá), Paraiso de la Guadua (Quimbaya), Bogotá.</t>
  </si>
  <si>
    <t>Universidad Distrital Francisco José De Caldas calle 40 , Bogotá, Fusagasugá,
Parque Ecológico Praderas Del Magdalena Relleno Sanitario, Girardot, Cundinamarca
Dosquebradas, Risaralda
Vía Relleno sanitario La Glorita, Pereira, Risaralda
Universidad Distrital Francisco José De Caldas Calle 40 Bogotá</t>
  </si>
  <si>
    <t>Universidad Distrital Cra 8 # 40b-78, Bogotá 
Relleno Sanitario Doña Juana, a 3j-99,, Cl. 71 Sur #3j-77, Bogotá
Villavicencio, Meta
Restrepo, Meta
Fundación La Cosmopolitana, Restrepo, Meta
Villavicencio, Meta
Río Guatiquía, Meta
Bioparque Los Ocarros, 65, Villavicencio, Meta
Universidad Distrital Cra 8 # 40b-78, Bogotá</t>
  </si>
  <si>
    <t>U. Distrital calle 40, carretera central del norte, parque principal de Paipa, empresa termopaipa, bogota calle 40</t>
  </si>
  <si>
    <t>Día 1: Bogotá-Villapinzón-Nacimiento del río Bogotá (Salto de la Nutria)-Villapinzón-Choconá-Sesquilé-Suesca-Puente de El Común-Mosquera-Girardot.
Día 2: Giradot-Río Magdalena (embarcadero)-Tocaima-Apulo (Cemex)-Mesitas de El Colegio-Salto de Tequendama-Soacha-Bogotá</t>
  </si>
  <si>
    <t>Sede Sabio Caldas de la UDFJC Cra 8 # 40b-78, Bogotá 
Salida por la vía Bogotá Tunja 
Villa de Leyva – Boyacá 
Kilómetro 5 vía santa Sofía 
Regreso a Bogotá Sede Sabio Caldas de la UDFJC Cra 8 # 40b-78 
https://goo.gl/maps/ev7FdeHbGv3eq7tp7</t>
  </si>
  <si>
    <t>Universidad Distrital Cra 8 # 40b-78, Bogotá 
Mosquera, Cundinamarca
Universidad Distrital Cra 8 # 40b-78, Bogotá</t>
  </si>
  <si>
    <t>Universidad Distrital Cra 8 # 40b-78, Bogotá, Soacha, Mesitas del colegio, Viota, Vereda corpoflores, Universidad Distrital Cra 8 # 40b-78, Bogotá</t>
  </si>
  <si>
    <t>Bogota sede Vivero- - Quibdó y al rededores - Bogota sede Vivero-</t>
  </si>
  <si>
    <t>Bogotá (Sede Vivero) - Ciudad Bolivar (Transmicable) - Bogotá (Sede Vivero)</t>
  </si>
  <si>
    <t>Bogotá (Sede Vivero)-Villa vieja-desierto de la tatacoa-Neiva-Bogotá (Sede Vivero)</t>
  </si>
  <si>
    <t>Bogotá (Sede Vivero)-jardin botanico-Bogotá (Sede Vivero)</t>
  </si>
  <si>
    <t>Bogotá (Sede Vivero)-Parque Metropolitano Simon Bolivar avenida carrera 68 # 53-36 Localidad Teusaquillo-Bogotá (Sede Vivero)</t>
  </si>
  <si>
    <t>Bogotá (Universidad Sede Calle 40 y barrio Paraiso en Chapinero); recorrido en alrededores del Alto del Vino, La Vega (Km. 5 vía Villeta); alrededores de Villeta (Salto de Los Monos); Alto del Trigo; Puerto Bogotá; Mariquita; Armero; Vía a Falan; Cambao; Bogotá (Universidad Sede Calle 40 )</t>
  </si>
  <si>
    <t>Universidad Distrital Francisco José De Caldas Sede Bosa El Porvenir, Cl. 52 Sur #93d-39, 
Bogotá - ULATA Ciudad Bolivar (sector rural ciudad bolivar- Bogota)- Universidad Distrital 
Francisco José De Caldas Sede Bosa El Porvenir, Cl. 52 Sur #93d-39, Bogotá</t>
  </si>
  <si>
    <t>Sede porvenir Bogotá - Unidad de Cuidado Animal (Engativá) - Sede Porvenir</t>
  </si>
  <si>
    <t>Sede calle 40 - Unal: Facultad de Ciencias (museo de historia natural)¿- sede calle 40</t>
  </si>
  <si>
    <t>Sede Calle 40 - Cucunubà - Sede Calle 40</t>
  </si>
  <si>
    <t>Bogotá - Via Doble calzada Bogotá Zipaquira -Tausa - Bogotá</t>
  </si>
  <si>
    <t>Ubate - Sutatausa - Tausa y Alto de Tierra Negra</t>
  </si>
  <si>
    <t>Municipio El Colegio – (+5 kilómetros hasta las Instalaciones de la Central Hidroeléctrica La Guaca)</t>
  </si>
  <si>
    <t>BOGOTA - COGUA - UBATE - CHIQUINQUIRA - VILLA DE LEIVA - PUENTE NACIONAL - BARBOSA - SOCORRO - SAN GIL - CURITI - PIE DE CUESTA - BUCARAMANGA - BOGOTA</t>
  </si>
  <si>
    <t>Bogotá, Zipaquirá, Ubaté, Raquira, Tinjacá.
Villa de Leyva, Bogotá.</t>
  </si>
  <si>
    <t>Sede calle 40-Parque Entrenubes (Localidad (San rafael, San cristobal y Usme)-Sede calle 40</t>
  </si>
  <si>
    <t>Sede central - Tena - Mosquera - Parque Chicaque</t>
  </si>
  <si>
    <t>Bogota- Represa Aposentos Bogota</t>
  </si>
  <si>
    <t>Bogotá-Acacias-Cubarral-San Martín</t>
  </si>
  <si>
    <t>Bogotá-Usme-Bogotá</t>
  </si>
  <si>
    <t>Observaciones relacionadas con la geología de la Sabana de Bogotá-en su sector oriental
7:00-9:00 am
Observaciones de la geología y geoformas de la carretera que une Bogotá con Villavicencio.
9:30-12.30 am
Reconocimiento de materiales sedimentarios y metamórficos (esquistos del grupo Quetame) 12:30 m-1:30 pm
Almuerzo 1:30- 2:30 pm
Observaciones de procesos erosivos y su efecto 2:30-4:00 pm
Observación zona de piedemonte en la entrada a Villavicencio 4:00-5:00 pm
Retorno a Bogotá 5:00-8:00 pm</t>
  </si>
  <si>
    <t>Salida de Bogotá 6:30 am
Observaciones relacionadas con la geología de la Sabana de Bogotá en el sector de Sabrinsky. Escurrimiento y cárcavas.
7:00-9:00 am
Observaciones de la variabilidad de los suelos que ocurren en la parte plana con respecto a la montañosa en Sibaté
9:30-12.30 am
Almuerzo 12:30- 2:00 pm
Observaciones de materiales alofánicos y descripción de perfiles en un andisol en la zona alta del municipio 2:00-5:00 pm
Retorno a Bogotá 5:00-6:30 pm</t>
  </si>
  <si>
    <t>Bogotá - Tocancipá - Tunja - Bogotá</t>
  </si>
  <si>
    <t>Bogota Pto Löpez, Patarebueno (Meta), Monterrey (Casanare)</t>
  </si>
  <si>
    <t>Bogota- Armero (Tolima) - Bogota</t>
  </si>
  <si>
    <t>Bogotá -Puerto Gaitán -aPuerto Carreño-Reserva Bojonawi</t>
  </si>
  <si>
    <t xml:space="preserve">Bogotá - Municipio de Vista Hermosa (Meta) - Bogota
</t>
  </si>
  <si>
    <t>Parque Ecológico Humedal Coroncoro y Reserva Forestal Protectora Buenavista en Villavicencio, iintegrado al Sistema Nacional de Áreas Protegidas -SINAP.
Bogota-Villavicencio-Vereda el Carmen-Bogota.</t>
  </si>
  <si>
    <t>Bogota-Fomeque. Parque Nacional Natural Chingaza-Fomeque- Bogotá.</t>
  </si>
  <si>
    <t>Bogotá-Chipaque-Puente Quetame-Guayabetal-Villavicencio-Puerto Lopez-Bogotá</t>
  </si>
  <si>
    <t>Cualquier sede de la universidad dsitrital francisco jose de caldas</t>
  </si>
  <si>
    <t>Bogotá DC - Villavicencio, Meta - Bogotá DC</t>
  </si>
  <si>
    <t>Bogotá DC - Medellín, Antioquia - Bogotá DC</t>
  </si>
  <si>
    <t>Bogotá DC - Tinjaca, Boyaca - Bogotá DC</t>
  </si>
  <si>
    <t>Bogotá DC - Villeta, Cundinamarca - Bogotá DC</t>
  </si>
  <si>
    <t>1) BOGOTÁ-PUERTO LOPEZ
2) PUERTO LOPEZ-VILLAVICENCIO-PUERTO LOPEZ
3) PUERTO LOPEZ-BOGOTÁ</t>
  </si>
  <si>
    <t>Bogotá-Medellín-Itaguí-Medellín-Bogotá</t>
  </si>
  <si>
    <t xml:space="preserve">Sede Ing UD carrera 8 con calle 40 - Bucaramanga - piedecuesta - Bucaramanga- Bogota </t>
  </si>
  <si>
    <t>Bogota- tunja- Bogota</t>
  </si>
  <si>
    <t>Bogotá: Puerto Gaitán, vereda San Miguel</t>
  </si>
  <si>
    <t>Macarena B - &gt; Santa María / Santa María -&gt; Macarena B</t>
  </si>
  <si>
    <t>SALIDA: Bogota/Sopó/Pionono. REGRESO de Pionono/Sopo/Bogota</t>
  </si>
  <si>
    <t>Bogotá-Calera-Sopó</t>
  </si>
  <si>
    <t>Bogotá: Agua de Dios, C/marca</t>
  </si>
  <si>
    <t>BOGOTA- VILLETA-GUADUAS-HONDA-MARIQUITA-ARMERO-MURILLO-PARQUE
NEVADO DEL RUIZ-MANIZALES-IBAGUE-MELGAR-FUSAGASUGA-BOGOTA
(URBANO Y RURAL)</t>
  </si>
  <si>
    <t>1 DÍA. BOGOTÁ, VILLA DE LEYVA (PERNOCTAR). 2DO DIA VILLA DE LEIVA, TUNJA,
SOGAMOSO (PERNOCTAR). 3ER DÍA SOGAMOSO LAGO TOTA (PERNOCTAR).
4TO DÍASOGAMOSO YOPAL (PERNOCTAR). 5TO DÍAYOPAL REGRESO BOGOTÁ.
5 DÍAS. LO DE SIEMPRE SALIDA 6 AM REGRESO 8 O 9 PM.</t>
  </si>
  <si>
    <t>Facultad de Ingeniería
Carrera 8 # 40 - 80</t>
  </si>
  <si>
    <t>Facultad de Ingeniería
Carrera 8 # 40 - 81</t>
  </si>
  <si>
    <t>BOGOTÁ - GUASCA-CUNDINAMARCA URBANO Y RURAL RECORRODO VARIAS
VEREDAS - BOGOTÁ</t>
  </si>
  <si>
    <t>Facultad de Ingeniería
Carrera 8 # 40 - 82</t>
  </si>
  <si>
    <t>Facultad de Ingeniería
Carrera 8 # 40 - 83</t>
  </si>
  <si>
    <t>AUTOPISTA NTE TOMA CARRETERA 55, BOGOTÁ - VENTAQUEMADA TUNJA,
VILLAPINZON-TUNJA Y TUNJA-PAIPA HACIA DUITAMA-SOGAMOSO EN TIBASOSA,
LLANO ALARCÓN-AQUITANIA.LAGUNA DE TOTA</t>
  </si>
  <si>
    <t>Facultad de Ingeniería
Carrera 8 # 40 - 85</t>
  </si>
  <si>
    <t>DÍA1: SALIDA DE BOGOTÁ 6:30 AM
OBSERVACIONES RELACIONADAS CON LA GEOLOGÍA DE LA SABANA DE
BOGOTÁ: EN LA SALIDA DE BOGOTÁ A CAJICÁ (POR LA VARIENTE). OBSERVACIÓN
DE LAS ARENISCAS DEL GRUPO GUADALUPE, 10:00 AM
3:00 PM: DESPLAZAMIENTO A CHIQUINQUIRÁ- VEREDA VARELA: PRESENTACIÓN
DE LA COOPERATIVA COOCAMPO Y SU USO ESTRATÉGICO DEL RECURSO
SUELOS EN LA PRODUCCIÓN PECUARIA ENFOCADA EN GANADERÍA DE LECHE A
PARTIR DEL ESFUERZO MANCOMUNADO DE PEQUEÑOS PRODUCTORES
%:30 PM: REGRESO A CHIQUINQUIRÁ
PERNOCTADA
DÍA 2: 7:00 AM: DESPLAZAMIENTO A LA VEREDA VARELA: REALIZACIÓN DE PERFILES
DE SUELO, OBSERVACIONES CON BARRENO Y OBSERVACIÓN DEL MEDIO FÍSICO
11:00 AM: OBSERVACIÓN DEL EMPLEO DE MAQUINARIA EMPLEADA EN LA
PREPARACIÓN DE SUELOS ENFOCADAEN PRADERAS
2:30 PM: RETORNO A BOGOTÁ
6:00 PM: LLEGADA A LA UD</t>
  </si>
  <si>
    <t>Facultad de Ingeniería
Carrera 8 # 40 - 86</t>
  </si>
  <si>
    <t>BOGOTÁ-CHIPAQUE-QUETAME-GUAYABETAL-PIPIRAL-VILLAVICENCIO-RESTREPO_x0002_BOGOTÁ; EN TODOS LOS LUGARES RECORRIDOS URBANOS Y RURALES</t>
  </si>
  <si>
    <t>Facultad de Ingeniería
Carrera 8 # 40 - 87</t>
  </si>
  <si>
    <t>BOGOTÁ-CHIPAQUE-QUETAME-GUAYABETAL-PIPIRAL-ACACIAS-GUAMAL_x0002_BOGOTÁ. EN TODOS LOS LUGARES RECORRIDOS URBANOS Y RURALES</t>
  </si>
  <si>
    <t>Facultad de Ingeniería
Carrera 8 # 40 - 88</t>
  </si>
  <si>
    <t>BOGOTÁ-SILVANIA-FUSAGASUGÁ-MELGAR-RICAURTE-FLANDES-GIRARDOT_x0002_NARIÑO-BOGOTÁ- EN TODOS LOS LUGARES RECORRIDOS URBANOS Y RURALES</t>
  </si>
  <si>
    <t>Facultad de Ingeniería
Carrera 8 # 40 - 89</t>
  </si>
  <si>
    <t>Facultad de Ingeniería
Carrera 8 # 40 - 91</t>
  </si>
  <si>
    <t>BOGOTA-SANTA ROSA DE CABAL - PEREIRA - BOGOTÁ</t>
  </si>
  <si>
    <t>BOGOTÁ, GUATAVITA, PUENTE DE BOYACÁ, VILLA DE LEYVA, CHIQUINQUIRÁ,
LAGUNA DE FÚQUENE, BOGOTÁ</t>
  </si>
  <si>
    <t>Facultad de Ingeniería
Carrera 8 # 40 - 95</t>
  </si>
  <si>
    <t>PARQUE ENTRE NUBES RECORRIDOS URBANO-RURALES EN BOGOTÁ</t>
  </si>
  <si>
    <t>Facultad de Ingeniería
Carrera 8 # 40 - 96</t>
  </si>
  <si>
    <t>DIA 1: BOGOTÁ, FUSAGASUGÁ (CENTRO URBANO Y UN SECTOR RURAL), SALIDA
EN SENTIDO DE PEREIRA VÍA IBAGUÉ (PARADAS EN MEDIO DE LA VÍA).
PERNOCTACIÓN EN PEREIRA
DÍA 2: RECORRIDO URBANO PEREIRA, VISITA INSTITUCIONAL. RECORRIDO
MUNICIPIOS DE DOS QUEBRADAS
DÍA 3: VISITA PARQUE NACIONAL DE LOS NEVADOS
DÍA 4: VISITA SANTA ROSA DE CABAL, RETORNO A BOGOTÁ</t>
  </si>
  <si>
    <t>SOPÓ, CERRO PIONONO, GUASCAALREDEDORES Y GUATAVITAALREDEDORES</t>
  </si>
  <si>
    <t>Facultad de Ingeniería
Carrera 8 # 40 - 100</t>
  </si>
  <si>
    <t>Facultad de Ingeniería
Carrera 8 # 40 - 102</t>
  </si>
  <si>
    <t>BOGOTA - MEDELLÍN: RECORRIDOS URBANOS Y RURALES - BOGOTA</t>
  </si>
  <si>
    <t>Facultad de Ingeniería
Carrera 8 # 40 - 103</t>
  </si>
  <si>
    <t>Facultad de Ingeniería
Carrera 8 # 40 - 101</t>
  </si>
  <si>
    <t>BOGOTÁ-MEDELLIN, MEDELLÍN-BOGOTÁ</t>
  </si>
  <si>
    <t>Facultad de Ingeniería
Carrera 8 # 40 - 104</t>
  </si>
  <si>
    <t>BOGOTÁ-CALI (EN TODOS LOS LUGARES RECORRIDOS URBANOS Y RURALES)</t>
  </si>
  <si>
    <t>Facultad de Ingeniería
Carrera 8 # 40 - 105</t>
  </si>
  <si>
    <t>PRIMER DÍA: SALIDA DE BOGOTÁ ENTRE LAS 5:00 AM Y 6:00 AM DE LA UNIVERSIDAD CON DESTINO A CARTAGENA, EL VIAJE DURA ALREDEDOR DE 21 A 22 HORAS. SEGUNDO DÍA SE BUSCA HOSPEDAJE PARA ASEARCE Y SE REALIZA LA VISITA A LA CENTRAL TERMOELÉCTRICA “TERMOCARTAGENA”. SE DUERME EN CARTAGENA. RECER DÍA: SALIDA DE CARTAGENA EN LA MAÑANA CON DESTINO A ALBANIA – GUAJIRA, SE HACE TRANSITO POR BARRANQUILLA Y SANTA MARTA. SE DUERME EN ALBANIA. CUARTO DÍA: SE REALIZA LA VISITA A LA MINA DEL CERREJON, MANAURE Y CABO DE LA VELA PARA PERNOCTAR. QUINTO DÍA: SE REALIZA LA VISITA AL PARQUE EÓLICO JEPIRACHI DE LA COMPAÑÍA EPM. PARTIR HACIA BOGOTÁ, ENE EL CAMINO BUSCAR UN SITIO PARA PERNOCTAR. SEXTO DÍA: CONTINUAR RETORNO A BOGOTÁ PARA ESTAR LLEGANDO A LA UNIVERSIDAD PASADO EL MEDIO DÍA</t>
  </si>
  <si>
    <t>Sede Facultad Tecnológica (Candelaria La Nueva)
Cl. 68d Bis ASur #49F - 70, Bogotá</t>
  </si>
  <si>
    <t>Bogotá - Villavicencio- Cubarral Meta - Villavicencio - Bogotá</t>
  </si>
  <si>
    <t>Bogota- Yumbo- Cali - Palmira</t>
  </si>
  <si>
    <t>Bogotá-Tenjo-Tenjo-Bogotá</t>
  </si>
  <si>
    <t>Bogotá-Sopó-Sopó-Bogotá</t>
  </si>
  <si>
    <t>Bogotá-Autopista Medellín kilometro 6,8 vía la Vega parque empresarial San Isidro Costado Norte-Bogotá</t>
  </si>
  <si>
    <t>Bogota-   Yumbo- Cali - Palmira</t>
  </si>
  <si>
    <t>Bogotá - Pereira-Bogotá</t>
  </si>
  <si>
    <t>Bogota -Villa Pinzón /Páramo Guacheneque-Bogotá</t>
  </si>
  <si>
    <t>Facultad Tecnologica / Planta de Tratamiento Francisco  Wiesner (/ via Calera)  / Facultad Tecnologica</t>
  </si>
  <si>
    <t>Facultad Tecnologica  /  Central TermoElectrica Martin del Corral (Termozipa)   / Facultad Tecnologica</t>
  </si>
  <si>
    <t>Facultad Tecnologica  / Central Hidroelectrica Paraiso (Mesitas del Colegio)   / Facultad Tecnologica</t>
  </si>
  <si>
    <t>Facultad Tecnologica  / Flowserve Colombia SAS
(Dirección: Cra. 3 Este #10-82, Mosquera, Cundinamarca)   / Facultad Tecnologica</t>
  </si>
  <si>
    <t>Facultad Tecnologica  /    parada San Alberto César - Planta InduPalma  /  Cartagena  / Facultad Tecnologica</t>
  </si>
  <si>
    <t>Facultad Tecnologica  / Planta de Tratamiento de Agua Tibitoc ( Via Briceño Zipaquira)   / Facultad Tecnologica</t>
  </si>
  <si>
    <t>Facultad Tecnologica  / Planta de Tratamiento Francisco  Wiesner (/ via Calera)   / Facultad Tecnologica</t>
  </si>
  <si>
    <t>Facultad Tecnologica / Cemex Ibague  / Facultad Tecnologica</t>
  </si>
  <si>
    <t xml:space="preserve">Facultad Tecnologica -Nocaima (Cundinamarca) , Nocaima Bogotá </t>
  </si>
  <si>
    <t xml:space="preserve">Facultad Tecnologica -Melgar-Facultad Tecnologica </t>
  </si>
  <si>
    <t xml:space="preserve">Facultad Tecnologica -Planta de tratamiento de Agua Petar Salitre -Facultad Tecnologica </t>
  </si>
  <si>
    <t>Bogotá - Tenjo (Planta de producción de motores y laboratorios de Siemens) - Bogotá</t>
  </si>
  <si>
    <t>Sede Central Calle 40</t>
  </si>
  <si>
    <t xml:space="preserve">Sede Central </t>
  </si>
  <si>
    <t xml:space="preserve">Sede Macarena B </t>
  </si>
  <si>
    <t xml:space="preserve">Bogotá- Viota Sedero Mogambo - Bogotá </t>
  </si>
  <si>
    <t xml:space="preserve">Bogotá - Bucaramanga - Universidad Industrial de Santander  - Bucaramanga - Bogotá </t>
  </si>
  <si>
    <t xml:space="preserve">Bogotá - Monteria - Universidad de Cordoba - Bogotá </t>
  </si>
  <si>
    <t xml:space="preserve">Bogotá -Parque Ecológico Laguna El Tabacal y El Municipio de La Vega- Bogotá </t>
  </si>
  <si>
    <t xml:space="preserve">Bogota- Viota Sedero Mogambo - Bogota </t>
  </si>
  <si>
    <t xml:space="preserve">Bogota -Parque Ecológico Laguna El Tabacal y El Municipio de La Vega- Bogota </t>
  </si>
  <si>
    <t xml:space="preserve">Bogota - Relleno Sanitario Doña Juana - Bogota </t>
  </si>
  <si>
    <t>Sede Macarena A</t>
  </si>
  <si>
    <t>Bogotá -Humedal tibabuyes y ecobarrio Ciudadela Colsubsidio - Bogotá</t>
  </si>
  <si>
    <t>Bogotá- Biblioteca itinerante rural - Vereda el Charquito, Soacha (Cundinamarca) - Bogotá</t>
  </si>
  <si>
    <t>Bogotá - Termoelectrica de Paipa - Bogotá</t>
  </si>
  <si>
    <t>Bogotá - Monteria - Bogotá</t>
  </si>
  <si>
    <t>Bogotá - Paradas en los alrededores de la via con pernotacion en Mariquita - Armero -  Bogotá</t>
  </si>
  <si>
    <t>Bogotá - Avenida Carácas - Calle 80 - Subachoque - Páramo el Tablazo - zonas rurales contínuas al Páramo - Bogotá</t>
  </si>
  <si>
    <t xml:space="preserve">Bogotá - Avenida Circunvalar - Municipio de La Calera - Laguna Sagrada de Guatavita y Peña Blanca - Guatavita: casco urbano y rural - municipios cercanos - Bogotá. </t>
  </si>
  <si>
    <t>Bogotá Carrera 7a. Calle 40. Sede Universidad Distrital- Subachoque Humedal Rincón del Oso - Bogotá</t>
  </si>
  <si>
    <t xml:space="preserve">Bogotá Carrera 7 Calle 40- Inza (Cauca)- Parque Arqueológico Nacional Tierra Adentro-Popayán Casco Urbano- Inza (Cauca)- Bogotá D.C. </t>
  </si>
  <si>
    <t xml:space="preserve">Bogotá - Avenida Circunvalar - La Calera - Parque Nacional Natural Chingaza - Bogotá </t>
  </si>
  <si>
    <t>RUTA Bogotá-Honda-Puerto Boyacá-La Lizama-San Alberto-Bosconia-Santa Marta-Barranquilla-Cartagena.</t>
  </si>
  <si>
    <t>BOGOTÁ -MÁLAGA- ENCISO- MÁLAGA - BOGOTÁ</t>
  </si>
  <si>
    <t>BOGOTÁ - IBAGUE - BOGOTÁ</t>
  </si>
  <si>
    <t>Bogotá - Medellín (Visita a lugares específicos de la ciudad (museo Antioquia, Universidad Antioquia, Casa Memoria) - Bogotá</t>
  </si>
  <si>
    <t xml:space="preserve">Bogotá - Aracataca ( Visita a la Casa Museo - Gabriel García Márquez 
 Visita a la casa del Telégrafo y a la Escuela Pública: Gabriel García Márquez), Ciénaga - Santa Marta. Visita a la zona Bananera - Ciénaga - Santa Marta (Recorrido por la ciudad de Santa Marta: Visita a San Pedro Alejandrino, Zona histórica de la ciudad, Puerto y Bahía. Visita Universidad del Magdalena   -  Bogotá  </t>
  </si>
  <si>
    <t>Bogotá - Ibagué (Recorrido Turístico Ciudad de Ibagué Lugares emblemáticos de la ciudad, Visita Guiada Emisoras Locales 
Día 3 Visita Guiada. Universidades del Tolima. 
Día 4 Visita Guiada Lugares emblemáticos de tolima.
Hacienda la María. Viñedo Santa Helena
Día 5 Servicio social (Visita guiada Hogar de paso) - Bogotá</t>
  </si>
  <si>
    <t>Bogotá Salida Sede Central Universidad Distrital (Carrera 8 calle 40) - Avenida Caracas - autopista norte -  La Caro -Tocancipá (1ra parada sobre la variante vereda Canavita, 2da parada Vereda la Esmeralda sobre la variante) - Casco urbano Sesquile (3ra parada) - Embalse de Tominé (3 paradas intermedias sobre la via principal) - Casco urbano Guatavita. Regreso: Sesquilé - Tocancipá - La Caro - Sede Central Universidad Distrital (Carrera 8 calle 40).</t>
  </si>
  <si>
    <t>Bogotá - Girardot- Bogotá</t>
  </si>
  <si>
    <t xml:space="preserve">Bogotá - La Vega - Bogotá </t>
  </si>
  <si>
    <t xml:space="preserve">Bogotá - Duitama - Bogotá </t>
  </si>
  <si>
    <t xml:space="preserve">Bogotá - Anapoima - Bogotá </t>
  </si>
  <si>
    <t>Bogotá - Monserrate - Parque Nacional -  Parque el Virrey - Hacienda Santabarbara  - Parque de los novios - Parque Tunal - Sede calle 40 Universidad Distrital FJC.</t>
  </si>
  <si>
    <t> Recorrido a las  sedes  de la Universidad Distrital   Servicio Urbano dentro de Bogotá</t>
  </si>
  <si>
    <t>Bogotá Universidad Distrital    Un recorrido urbano</t>
  </si>
  <si>
    <t xml:space="preserve">Bogotá - Universidad  -  Lagomar - El Peñon - Bogotá </t>
  </si>
  <si>
    <t>NOMBRE DE LA EMPRESA</t>
  </si>
  <si>
    <t>LÍNEAS ESCOLARES Y TURISMO S.A.S. - LIDERTUR S.A.S.</t>
  </si>
  <si>
    <t>NIT</t>
  </si>
  <si>
    <t>800.126.471-1</t>
  </si>
  <si>
    <t>REPRESENTANTE LEGAL</t>
  </si>
  <si>
    <t>LIDA CHACÓN ORJUELA</t>
  </si>
  <si>
    <t>FIRMA DEL REPRESENTANTE</t>
  </si>
  <si>
    <t>______________________________________________________________________</t>
  </si>
  <si>
    <t>UNIVERSIDAD DISTRITAL FRANCISCO JOSE DE CALDAS</t>
  </si>
  <si>
    <t>EQUIPO DE LA UNIVERSIDAD AUTORIZADO</t>
  </si>
  <si>
    <t>Facultad</t>
  </si>
  <si>
    <t>Correo</t>
  </si>
  <si>
    <t>Decano</t>
  </si>
  <si>
    <t>Telefono</t>
  </si>
  <si>
    <t>Contacto</t>
  </si>
  <si>
    <t>Medio Ambiente y Recursos Naturales</t>
  </si>
  <si>
    <t>dmedioa@udistrital.edu.co</t>
  </si>
  <si>
    <t>Hayder Bautista</t>
  </si>
  <si>
    <t>hbautista@udistrital.edu.co</t>
  </si>
  <si>
    <t>Alejandro Rojas</t>
  </si>
  <si>
    <t>arojasc@udistrital.edu.co</t>
  </si>
  <si>
    <t>Ciencias y Educación</t>
  </si>
  <si>
    <t>dciencia@udistrital.edu.co</t>
  </si>
  <si>
    <t>Omer Calderon</t>
  </si>
  <si>
    <t>ocalder@udistrital.edu.co</t>
  </si>
  <si>
    <t>Carlos Lamprea</t>
  </si>
  <si>
    <t>crlampreac@udistrital.edu.co</t>
  </si>
  <si>
    <t>Ciencias Matematicas y Naturales</t>
  </si>
  <si>
    <t>deccienciasmatynat@udistrital.edu.co</t>
  </si>
  <si>
    <t>Nelson Forero Chacon</t>
  </si>
  <si>
    <t>nforero@udistrital.edu.co</t>
  </si>
  <si>
    <t>Rocio Salas</t>
  </si>
  <si>
    <t>rdpsalasf@udistrital.edu.co</t>
  </si>
  <si>
    <t>Ingeniria</t>
  </si>
  <si>
    <t>decano_ing@udistrital.edu.co</t>
  </si>
  <si>
    <t>Luz Esperanza Bohorquez</t>
  </si>
  <si>
    <t>lebohorqueza@udistrital.edu.co</t>
  </si>
  <si>
    <t>Yury Torres</t>
  </si>
  <si>
    <t>proyectos.especiales1@udistrital.edu.co</t>
  </si>
  <si>
    <t xml:space="preserve">Artes </t>
  </si>
  <si>
    <t>decanatura_artes@udistrital.edu.co</t>
  </si>
  <si>
    <t>Dora Lilia Marin Diaz</t>
  </si>
  <si>
    <t>dlmarind@udistrital.edu.co</t>
  </si>
  <si>
    <t>Yudy Paola Gutierrez</t>
  </si>
  <si>
    <t>jpgutierrezp@udistrital.edu.co</t>
  </si>
  <si>
    <t>Tecnologica</t>
  </si>
  <si>
    <t>dectecnologica@udistrital.edu.co</t>
  </si>
  <si>
    <t>Javier Parra Peña</t>
  </si>
  <si>
    <t>jparrap@udistrital.edu.co</t>
  </si>
  <si>
    <t>Viviana Aya</t>
  </si>
  <si>
    <t>vayar@udistrital.edu.co</t>
  </si>
  <si>
    <t>Vicerrectoria Adminsitrativa y Financiera</t>
  </si>
  <si>
    <t>vicerrecadmin@udistrital.edu.co</t>
  </si>
  <si>
    <t>Elverth Santos Romero</t>
  </si>
  <si>
    <t>esantosr@udistrital.edu.co</t>
  </si>
  <si>
    <t>Eduard Pinilla</t>
  </si>
  <si>
    <t>epinilla@udistrital.edu.co</t>
  </si>
  <si>
    <t>Bienestar Institucional</t>
  </si>
  <si>
    <t>bienestarud@udistrital.edu.co</t>
  </si>
  <si>
    <t>Jose Ignacio Palacios Osma</t>
  </si>
  <si>
    <t>jpalacios@udistrital.edu.co</t>
  </si>
  <si>
    <t>Tatiana Rincon</t>
  </si>
  <si>
    <t>ltrinconc@udistrital.edu.co</t>
  </si>
  <si>
    <t>MOVIL</t>
  </si>
  <si>
    <t>PLACA</t>
  </si>
  <si>
    <t>MARCA</t>
  </si>
  <si>
    <t>MODELO</t>
  </si>
  <si>
    <t>TIPO VEHICULO</t>
  </si>
  <si>
    <t>MOTOR</t>
  </si>
  <si>
    <t>CHASIS</t>
  </si>
  <si>
    <t>CAPACIDAD</t>
  </si>
  <si>
    <t>CAPACIDAD REAL</t>
  </si>
  <si>
    <t>COMBUSTIBLE</t>
  </si>
  <si>
    <t>CC PROPIETARIO</t>
  </si>
  <si>
    <t>NOMBRE</t>
  </si>
  <si>
    <t>TELEFONO</t>
  </si>
  <si>
    <t>CELULAR</t>
  </si>
  <si>
    <t>CC CONDUCTOR</t>
  </si>
  <si>
    <t>CONDUCTOR</t>
  </si>
  <si>
    <t>GALONES</t>
  </si>
  <si>
    <t>AUTORIZADO</t>
  </si>
  <si>
    <t>SXY365</t>
  </si>
  <si>
    <t>KIA</t>
  </si>
  <si>
    <t>MICROBUS</t>
  </si>
  <si>
    <t>JT609191</t>
  </si>
  <si>
    <t>8L0TS732XBE007534</t>
  </si>
  <si>
    <t>DIESEL</t>
  </si>
  <si>
    <t>GOMEZ GOMEZ JOHN LEVINSON</t>
  </si>
  <si>
    <t>SZO486</t>
  </si>
  <si>
    <t>HYUNDAI</t>
  </si>
  <si>
    <t>D4BHB019895</t>
  </si>
  <si>
    <t>KMJWA37HACU352477</t>
  </si>
  <si>
    <t>BUITRAGO MARIN JUAN CAMILO</t>
  </si>
  <si>
    <t>TSV768</t>
  </si>
  <si>
    <t>ZONDA SOL</t>
  </si>
  <si>
    <t>BUS</t>
  </si>
  <si>
    <t>LZGC56M16BT000583</t>
  </si>
  <si>
    <t>INTERNATIONAL TOURISM GROUP SAS / CITYSIGHTSEING</t>
  </si>
  <si>
    <t>(5) 6552018 / 6622299</t>
  </si>
  <si>
    <t>3134571146 / 3005798514</t>
  </si>
  <si>
    <t>UFU485</t>
  </si>
  <si>
    <t>HINO</t>
  </si>
  <si>
    <t>J05CTE14768</t>
  </si>
  <si>
    <t>JHDB4JJT5XX10447</t>
  </si>
  <si>
    <t>SORIANO CLAVIJO ZALATIEL</t>
  </si>
  <si>
    <t>3202111800 / 3166916664</t>
  </si>
  <si>
    <t>SORIANO CLAVIJO WILSON ERNESTO</t>
  </si>
  <si>
    <t>WFT329</t>
  </si>
  <si>
    <t>CHEVROLET</t>
  </si>
  <si>
    <t xml:space="preserve">4HK1-184465  </t>
  </si>
  <si>
    <t>9GCFRR902FB000149</t>
  </si>
  <si>
    <t>RUIZ JHON FREDY</t>
  </si>
  <si>
    <t>J08CTT31938</t>
  </si>
  <si>
    <t>RK1JST10878</t>
  </si>
  <si>
    <t xml:space="preserve">CHACON SANCHEZ ISAIAS                   </t>
  </si>
  <si>
    <t>CHACON SANCHEZ ISAIAS</t>
  </si>
  <si>
    <t>WLK400</t>
  </si>
  <si>
    <t>CAMIONETA</t>
  </si>
  <si>
    <t>G4GCDW011766</t>
  </si>
  <si>
    <t>8LGJE5531FE006451</t>
  </si>
  <si>
    <t>GASOLINA</t>
  </si>
  <si>
    <t>SANCHEZ DE ALVARADO ANA LUCIA</t>
  </si>
  <si>
    <t>TLN299</t>
  </si>
  <si>
    <t>NISSAN</t>
  </si>
  <si>
    <t>CAMIONETA D/C</t>
  </si>
  <si>
    <t>ZD30294035K</t>
  </si>
  <si>
    <t>JN1CNUD22Z0021415</t>
  </si>
  <si>
    <t>MONROY GONZALEZ FLOR DELIA</t>
  </si>
  <si>
    <t>TZS916</t>
  </si>
  <si>
    <t>J08CTT48076</t>
  </si>
  <si>
    <t>9F3RK1JSTEXX12408</t>
  </si>
  <si>
    <t xml:space="preserve">VARGAS GAVILAN HECTOR HUGO </t>
  </si>
  <si>
    <t>HECTOR HUGO VARGAS GAVILAN</t>
  </si>
  <si>
    <t>WNZ007</t>
  </si>
  <si>
    <t>J05ETY11684</t>
  </si>
  <si>
    <t>9F3FC9JLTHXX10979</t>
  </si>
  <si>
    <t>CHACON CHAVES REINALDO</t>
  </si>
  <si>
    <t>AMAYA LEON NEHEMIAS</t>
  </si>
  <si>
    <t>SI AUTORIZADO</t>
  </si>
  <si>
    <t>EQO336</t>
  </si>
  <si>
    <t>J05ETY12652</t>
  </si>
  <si>
    <t>9F3FC9JLTJXX11651</t>
  </si>
  <si>
    <t>19123265 / 80512510</t>
  </si>
  <si>
    <t>CHACON CHAVES REINALDO / IBAÑEZ OSMA JOSE WHALTER</t>
  </si>
  <si>
    <t>PALOMAR ARANGO LUIS EDUARDO</t>
  </si>
  <si>
    <t>310 3354453</t>
  </si>
  <si>
    <t>WNY996</t>
  </si>
  <si>
    <t>J08EUB14804</t>
  </si>
  <si>
    <t>9F3RK8JSUHXX10032</t>
  </si>
  <si>
    <t xml:space="preserve">TRIANA CHACON DIDIER ADOLFO                    </t>
  </si>
  <si>
    <t>EDGAR TRIANA</t>
  </si>
  <si>
    <t>310 3018497</t>
  </si>
  <si>
    <t>TAM721</t>
  </si>
  <si>
    <t>VOLKSWAGEN</t>
  </si>
  <si>
    <t>06003071CM</t>
  </si>
  <si>
    <t>WV1ZZZ2EZE6003071</t>
  </si>
  <si>
    <t>SILVA GOMEZ CARMEN CECILIA</t>
  </si>
  <si>
    <t>SALGADO GARCIA ROSEMBERG EDUARDO</t>
  </si>
  <si>
    <t>TTO482</t>
  </si>
  <si>
    <t>CAMPERO</t>
  </si>
  <si>
    <t>D4HACU673004</t>
  </si>
  <si>
    <t>KMHJT81VCDU596428</t>
  </si>
  <si>
    <t>SILVA PINTO ELVIA</t>
  </si>
  <si>
    <t>WLK854</t>
  </si>
  <si>
    <t>RENAULT</t>
  </si>
  <si>
    <t>M9TC678C011738</t>
  </si>
  <si>
    <t>93YMAF4CEFJ388612</t>
  </si>
  <si>
    <t>79898240 / 52366245</t>
  </si>
  <si>
    <t>SANCHEZ ARIZA EDWIN / SANCHEZ ARIZA MARY NURY</t>
  </si>
  <si>
    <t>74663170 / 4650982</t>
  </si>
  <si>
    <t>PEDREROS ESPEJO MANUEL FERNANDO</t>
  </si>
  <si>
    <t>WNZ568</t>
  </si>
  <si>
    <t>R9MD450C087910</t>
  </si>
  <si>
    <t>VF10FL21AGS966988</t>
  </si>
  <si>
    <t xml:space="preserve">VARGAS LOVERA JONATHAN MAURICIO </t>
  </si>
  <si>
    <t>ARNULFO BOHORQUEZ CARRANZA</t>
  </si>
  <si>
    <t>WOW507</t>
  </si>
  <si>
    <t>J05ETY11977</t>
  </si>
  <si>
    <t>9F3FC9JLTHXX11205</t>
  </si>
  <si>
    <t>GARZON LATORRE FERMIN ERNESTO</t>
  </si>
  <si>
    <t>CEBALLOS VALENCIA JOSE MAURICIO</t>
  </si>
  <si>
    <t>NO AUTORIZADO</t>
  </si>
  <si>
    <t>WEP967</t>
  </si>
  <si>
    <t>YD25334681A</t>
  </si>
  <si>
    <t>JN1MC2E26Z0001208</t>
  </si>
  <si>
    <t>CASTAÑEDA SANCHEZ EDGAR MANUEL</t>
  </si>
  <si>
    <t>ESL739</t>
  </si>
  <si>
    <t>E410C090043</t>
  </si>
  <si>
    <t>9FBHSR5B3JM907219</t>
  </si>
  <si>
    <t>1032385689 / 1072072602</t>
  </si>
  <si>
    <t>CASTAÑEDA MORENO CAMILO ANDRES ; IVONNE ROCIO CALDERON URREGO</t>
  </si>
  <si>
    <t>(8) 6854605</t>
  </si>
  <si>
    <t>3132204029 / 3176481665</t>
  </si>
  <si>
    <t>SZO615</t>
  </si>
  <si>
    <t>G4FCBH534329</t>
  </si>
  <si>
    <t>KNAJT811AC7317854</t>
  </si>
  <si>
    <t xml:space="preserve">JAIME MORA REYES </t>
  </si>
  <si>
    <t>WLK552</t>
  </si>
  <si>
    <t>MERCEDES BENZ</t>
  </si>
  <si>
    <t>906998U0949016</t>
  </si>
  <si>
    <t>9BM368100CB797815</t>
  </si>
  <si>
    <t>79918082 / 79914608</t>
  </si>
  <si>
    <t>VILLAMIL BARRERA RUSSELL ASHLEY / MORENO GARCIA JOHN CARLOS</t>
  </si>
  <si>
    <t>WILLIAM TORRES</t>
  </si>
  <si>
    <t>EQQ745</t>
  </si>
  <si>
    <t>YD25-676768P</t>
  </si>
  <si>
    <t>3N6CD33B8ZK387822</t>
  </si>
  <si>
    <t>LINEAS ESCOLARES Y TURISMO SAS</t>
  </si>
  <si>
    <t xml:space="preserve">SANCHEZ ALVARO ARMANDO                  </t>
  </si>
  <si>
    <t>GUQ909</t>
  </si>
  <si>
    <t>651955W0102194</t>
  </si>
  <si>
    <t>8AC906657LE176591</t>
  </si>
  <si>
    <t>79135562 / 74371589</t>
  </si>
  <si>
    <t>PULIDO ROBAYO JOSE BERCELIO / ROJAS ANGARITA JOSE ELIECER</t>
  </si>
  <si>
    <t>3118830 / 2</t>
  </si>
  <si>
    <t>3115999908 / 3123240346</t>
  </si>
  <si>
    <t>ROJAS ANGARITA JOSE ELIESER</t>
  </si>
  <si>
    <t>SKY180</t>
  </si>
  <si>
    <t>D4BH9009616</t>
  </si>
  <si>
    <t>KMJWA37HAAU155765</t>
  </si>
  <si>
    <t>CHAVES ROJAS JOHN HUBERT</t>
  </si>
  <si>
    <t>SXH586</t>
  </si>
  <si>
    <t>G9UA754C252717</t>
  </si>
  <si>
    <t>93YCDDUH6BJ520771</t>
  </si>
  <si>
    <t>52366245 / 5576852</t>
  </si>
  <si>
    <t xml:space="preserve">SANCHEZ ARIZA MARY NURY / SANCHEZ GUTIERREZ JORGE </t>
  </si>
  <si>
    <t>SANCHEZ ARIZA ROOSVELTH</t>
  </si>
  <si>
    <t>EXZ188</t>
  </si>
  <si>
    <t>J05ETY13461</t>
  </si>
  <si>
    <t>9F3FC9JLTKXX12382</t>
  </si>
  <si>
    <t>800126471 / 74244156</t>
  </si>
  <si>
    <t>LINEAS ESCOLARES Y TURISMO SAS / CASTRO PARDO DIEGO FERNANDO</t>
  </si>
  <si>
    <t>ELI CARREÑO</t>
  </si>
  <si>
    <t>TBK760</t>
  </si>
  <si>
    <t>AGRALE</t>
  </si>
  <si>
    <t>9CNC03CP75B001470</t>
  </si>
  <si>
    <t>CARABALI JARAMILLO GIOVANA</t>
  </si>
  <si>
    <t>WGY860</t>
  </si>
  <si>
    <t>A400C088578</t>
  </si>
  <si>
    <t>9FBHSRAJNFM422747</t>
  </si>
  <si>
    <t>GONZALEZ RICO EDGAR</t>
  </si>
  <si>
    <t>EXX653</t>
  </si>
  <si>
    <t>YD25-683937P</t>
  </si>
  <si>
    <t>3N6CD33B3ZK393642</t>
  </si>
  <si>
    <t>GUQ457</t>
  </si>
  <si>
    <t>RENUALT</t>
  </si>
  <si>
    <t>M9TC678C031084</t>
  </si>
  <si>
    <t>93YMAF4CELJ079616</t>
  </si>
  <si>
    <t>51921912 / 79620816</t>
  </si>
  <si>
    <t>VANEGAS CASTELLANOS NELSY JANNETTE / VANEGAS CASTELLANOS LUIS MIGUEL</t>
  </si>
  <si>
    <t>3112880128 / 3186532345</t>
  </si>
  <si>
    <t>WLL114</t>
  </si>
  <si>
    <t>J08CTT51489</t>
  </si>
  <si>
    <t>9F3RK1JSTFXX12629</t>
  </si>
  <si>
    <t xml:space="preserve"> URIBE SANCHEZ JOHN JAIRO</t>
  </si>
  <si>
    <t>EXX683</t>
  </si>
  <si>
    <t>BUSETA</t>
  </si>
  <si>
    <t>J05EUA11207</t>
  </si>
  <si>
    <t>9F3FC9JGTJXX10073</t>
  </si>
  <si>
    <t>RICARDO CAÑIZARES CHACON</t>
  </si>
  <si>
    <t>SLJ059</t>
  </si>
  <si>
    <t>D4BH7445331</t>
  </si>
  <si>
    <t>KMJWWH7HP8U821628</t>
  </si>
  <si>
    <t xml:space="preserve">ESTUPIÑAN NIETO JUAN CARLOS </t>
  </si>
  <si>
    <t>ESTUPIÑAN NIETO JUAN CARLOS</t>
  </si>
  <si>
    <t>SVF141</t>
  </si>
  <si>
    <t>NON PLUS ULTRA</t>
  </si>
  <si>
    <t>BD30043877Y</t>
  </si>
  <si>
    <t>CKDABFTL03N000228</t>
  </si>
  <si>
    <t>CASTRO DE MORA FLOR MARINA</t>
  </si>
  <si>
    <t>XGC757</t>
  </si>
  <si>
    <t>5B413525CM</t>
  </si>
  <si>
    <t>9BM3820855B413525</t>
  </si>
  <si>
    <t>19469611 / 19260966</t>
  </si>
  <si>
    <t>LEON MORENO RIGOBERTO / PEDRO JOSE CARDENAS</t>
  </si>
  <si>
    <t>3112088657 / 3112112436</t>
  </si>
  <si>
    <t>LEON MORENO RIGOBERTO</t>
  </si>
  <si>
    <t>WOW804</t>
  </si>
  <si>
    <t>N04CUV20949</t>
  </si>
  <si>
    <t>9F3UCP0H2G3102267</t>
  </si>
  <si>
    <t>TRANSPORTE CONSTRUCCION Y MAQUINARIA SAS</t>
  </si>
  <si>
    <t>EXZ209</t>
  </si>
  <si>
    <t>457908U1027012</t>
  </si>
  <si>
    <t>9BM634011KB104481</t>
  </si>
  <si>
    <t>19123265 / 1015392785</t>
  </si>
  <si>
    <t>CHACON CHAVES REINALDO / TRIANA CHACON DIDIER ADOLFO</t>
  </si>
  <si>
    <t>3203001317 / 3164967408</t>
  </si>
  <si>
    <t>VEGA GUEVARA HECTOR DAVID</t>
  </si>
  <si>
    <t>EXX681</t>
  </si>
  <si>
    <t>926996U1230355</t>
  </si>
  <si>
    <t>9BM368006KB090014</t>
  </si>
  <si>
    <t>NAVARRETE GEJEN LUDWIN ENRIQUE</t>
  </si>
  <si>
    <t>SYR235</t>
  </si>
  <si>
    <t>J05CTE12563</t>
  </si>
  <si>
    <t>JHDFB4JGT2XX11603</t>
  </si>
  <si>
    <t>VARGAS LUIS EDUARDO</t>
  </si>
  <si>
    <t>GET397</t>
  </si>
  <si>
    <t>J05ETY14207</t>
  </si>
  <si>
    <t>9F3FC9JLTLXX13000</t>
  </si>
  <si>
    <t>19123265 / 79656811</t>
  </si>
  <si>
    <t>CHACON CHAVES REINALDO / ORTEGON SIERRA CARLOS EDUARDO</t>
  </si>
  <si>
    <t xml:space="preserve">CARLOS EDUARDO ORTEGON SIERRA </t>
  </si>
  <si>
    <t>SMY259</t>
  </si>
  <si>
    <t>D4BH9052639</t>
  </si>
  <si>
    <t>KMJWA37HAA0200187</t>
  </si>
  <si>
    <t xml:space="preserve">ORTIZ DIAZ MIGUEL ARLEY     </t>
  </si>
  <si>
    <t>JOSE MANUEL GOMEZ MOLINA</t>
  </si>
  <si>
    <t>GET398</t>
  </si>
  <si>
    <t>J05ETY14206</t>
  </si>
  <si>
    <t>9F3FC9JLTLXX12999</t>
  </si>
  <si>
    <t xml:space="preserve">CHACON ORJUELA LIDA CONSTANZA </t>
  </si>
  <si>
    <t>SALAMANCA FERNANDEZ MAURICIO</t>
  </si>
  <si>
    <t>WOW807</t>
  </si>
  <si>
    <t>J05ETY12001</t>
  </si>
  <si>
    <t>9F3FC9JLTHXX11217</t>
  </si>
  <si>
    <t>800126471 / 52493549</t>
  </si>
  <si>
    <t>LINEAS ESCOLARES Y TURISMO SAS / CHACON ORJUELA LIDA CONSTANZA</t>
  </si>
  <si>
    <t>CARREÑO AMAYA ELI</t>
  </si>
  <si>
    <t>TTZ387</t>
  </si>
  <si>
    <t>G9UA754C273510</t>
  </si>
  <si>
    <t>93YADCUL6DJ329148</t>
  </si>
  <si>
    <t xml:space="preserve">ROJAS LIZARAZO RODRIGO </t>
  </si>
  <si>
    <t>ROJAS LIZARAZO RODRIGO</t>
  </si>
  <si>
    <t>WOY452</t>
  </si>
  <si>
    <t>926996U1141248</t>
  </si>
  <si>
    <t>9BM368006GB002613</t>
  </si>
  <si>
    <t>PARRA RUBIANO GIOVANNY</t>
  </si>
  <si>
    <t>EXZ257</t>
  </si>
  <si>
    <t>J05EUS10131</t>
  </si>
  <si>
    <t>9F3FC9JKUJXX10014</t>
  </si>
  <si>
    <t>79486975 / 35408896</t>
  </si>
  <si>
    <t xml:space="preserve">ORTEGON SIERRA JORGE SAMUEL / RODRIGUEZ ZAMBRANO MARIA DE JESUS </t>
  </si>
  <si>
    <t>3134243953 / 3107758838</t>
  </si>
  <si>
    <t>ORTEGON SIERRA JORGE SAMUEL</t>
  </si>
  <si>
    <t>WOY729</t>
  </si>
  <si>
    <t>N04CUV23825</t>
  </si>
  <si>
    <t>9F3UCP0H2H3102674</t>
  </si>
  <si>
    <t xml:space="preserve">PIÑEROS BARRERA EDGAR ALONSO  </t>
  </si>
  <si>
    <t>SLH819</t>
  </si>
  <si>
    <t>D4DB8368211</t>
  </si>
  <si>
    <t>KMFGA17BP9C900604</t>
  </si>
  <si>
    <t>CAICEDO BERNAL PABLO ALONSO</t>
  </si>
  <si>
    <t>3168326611 / 3182393221</t>
  </si>
  <si>
    <t>CAICEDO BERNAL PABLO ALONZO</t>
  </si>
  <si>
    <t>SXH767</t>
  </si>
  <si>
    <t>J05CTF22811</t>
  </si>
  <si>
    <t>JHDFC4JKUBXX12565</t>
  </si>
  <si>
    <t>19317002 / 19358907</t>
  </si>
  <si>
    <t xml:space="preserve">RODRIGUEZ HERNANDEZ EFRAIN / RODRIGUEZ HERNANDEZ CLEMENTE GUSTAVO </t>
  </si>
  <si>
    <t xml:space="preserve">RODRIGUEZ CANACUE ARNICHER </t>
  </si>
  <si>
    <t>WFU942</t>
  </si>
  <si>
    <t>906998U0946996</t>
  </si>
  <si>
    <t>9BM368100CB795574</t>
  </si>
  <si>
    <t xml:space="preserve">AVENDAÑO HERRERA JEISSON STEVEN </t>
  </si>
  <si>
    <t>WNZ672</t>
  </si>
  <si>
    <t>J05ETY12371</t>
  </si>
  <si>
    <t>9F3FC9JLTHXX11463</t>
  </si>
  <si>
    <t>LIDA CONSTANZA CHACON</t>
  </si>
  <si>
    <t>JAIME ALFREDO LOZADA</t>
  </si>
  <si>
    <t>WOY882</t>
  </si>
  <si>
    <t>J05ETY12375</t>
  </si>
  <si>
    <t>9F3FC9JLTHXX11467</t>
  </si>
  <si>
    <t>FIGUEROA VEGA AGUSTIN</t>
  </si>
  <si>
    <t>EXZ322</t>
  </si>
  <si>
    <t>DFSK</t>
  </si>
  <si>
    <t>SFG1818432812</t>
  </si>
  <si>
    <t>LVZA53P98KCB01033</t>
  </si>
  <si>
    <t>JARAMILLO RESTREPO MARIA PAULA</t>
  </si>
  <si>
    <t>NO APLICA</t>
  </si>
  <si>
    <t>3114554497 / 3114824694</t>
  </si>
  <si>
    <t>EXX564</t>
  </si>
  <si>
    <t>926996U12211887</t>
  </si>
  <si>
    <t>9BM368006JB081357</t>
  </si>
  <si>
    <t xml:space="preserve">EUDORO HERNANDEZ TORRES </t>
  </si>
  <si>
    <t>WOZ122</t>
  </si>
  <si>
    <t>926996U1151308</t>
  </si>
  <si>
    <t>9BM368006HB013055</t>
  </si>
  <si>
    <t>800126471 / 52493549 / 52812242</t>
  </si>
  <si>
    <t>LINEAS ESCOLARES Y TURISMO SAS / CHACON ORJUELA LIDA CONSTANZA / CHACON ORJUELA DEIBA CAROLINA</t>
  </si>
  <si>
    <t>PRIETO ANGEL ALBERTO</t>
  </si>
  <si>
    <t>EXX797</t>
  </si>
  <si>
    <t>YD25-683232P</t>
  </si>
  <si>
    <t>3N6CD33B5ZK393979</t>
  </si>
  <si>
    <t>EYX380</t>
  </si>
  <si>
    <t>J05ETY13482</t>
  </si>
  <si>
    <t>9F3FC9JLTKXX12405</t>
  </si>
  <si>
    <t>51566660 / 1015392785</t>
  </si>
  <si>
    <t>CHACON CHAVES ANA LUCIA / TRIANA CHACON DIDIER ADOLFO</t>
  </si>
  <si>
    <t>3102345927 / 3164967408</t>
  </si>
  <si>
    <t>PARDO RODRIGUEZ MIGUEL ESTEBAN</t>
  </si>
  <si>
    <t>EQO310</t>
  </si>
  <si>
    <t>651955W0087973</t>
  </si>
  <si>
    <t>8AC906657KE162969</t>
  </si>
  <si>
    <t>JHON JAIRO HENAO</t>
  </si>
  <si>
    <t>321 4286233</t>
  </si>
  <si>
    <t>EXZ298</t>
  </si>
  <si>
    <t>926996U1242631</t>
  </si>
  <si>
    <t>9BM368006KB102860</t>
  </si>
  <si>
    <t>79942962 / 80087521/52812242</t>
  </si>
  <si>
    <t>MONROY TORRES CAMILO / ACOSTA MENDOZA RODRIGO / CAROLINA CHACON ORJUELA</t>
  </si>
  <si>
    <t xml:space="preserve">3108520810 / 3153962900  </t>
  </si>
  <si>
    <t>VEGA GUEVARA EDWIN</t>
  </si>
  <si>
    <t>SPU365</t>
  </si>
  <si>
    <t>ZD30249118K</t>
  </si>
  <si>
    <t>JN1MG4E25Z0793537</t>
  </si>
  <si>
    <t xml:space="preserve">SEPULVEDA GARCIA LEONOR </t>
  </si>
  <si>
    <t>TSW416</t>
  </si>
  <si>
    <t>906998U0930095</t>
  </si>
  <si>
    <t>9BM368006CB775852</t>
  </si>
  <si>
    <t>19123265 / 79486975</t>
  </si>
  <si>
    <t>CHACON CHAVES REINALDO / ORTEGON SIERRA JORGE SAMUEL</t>
  </si>
  <si>
    <t>3203001317 / 3134243953</t>
  </si>
  <si>
    <t>JORGE SAMUEL ORTEGON SIERRA</t>
  </si>
  <si>
    <t>SLH673</t>
  </si>
  <si>
    <t>J05CTF19193</t>
  </si>
  <si>
    <t>JHDFC4JKU9XX10640</t>
  </si>
  <si>
    <t>LIGIA MARTINEZ DE PINZON</t>
  </si>
  <si>
    <t>3102632056 - 3106803078</t>
  </si>
  <si>
    <t>PINZON VELANDIA JESUS ANTONIO</t>
  </si>
  <si>
    <t>WOY459</t>
  </si>
  <si>
    <t>906998U0946579</t>
  </si>
  <si>
    <t>9BM368100CB794980</t>
  </si>
  <si>
    <t>GONZALEZ HERNANDEZ JOSE ALFREDO</t>
  </si>
  <si>
    <t>SLG641</t>
  </si>
  <si>
    <t>377985U0689078</t>
  </si>
  <si>
    <t>9BM3820338B489232</t>
  </si>
  <si>
    <t>RODRIGUEZ VARGAS LUIS GUILLERMO</t>
  </si>
  <si>
    <t>ORLANDO SOTO</t>
  </si>
  <si>
    <t>WLL668</t>
  </si>
  <si>
    <t>4HK1-299902</t>
  </si>
  <si>
    <t>9GCFRR902GB000573</t>
  </si>
  <si>
    <t>TRANSLAMY SAS</t>
  </si>
  <si>
    <t>EXZ187</t>
  </si>
  <si>
    <t>J05ETY13323</t>
  </si>
  <si>
    <t>9F3FC9JLTKXX12280</t>
  </si>
  <si>
    <t>39611664 / 19261455</t>
  </si>
  <si>
    <t>MOGOLLON CASTRO MARIA DEL ROSARIO / GUTIERREZ ROJAS CAMILO ARMANDO</t>
  </si>
  <si>
    <t>3006231024 / 3006231040</t>
  </si>
  <si>
    <t>ROMERO HANS</t>
  </si>
  <si>
    <t>TZT177</t>
  </si>
  <si>
    <t>F9QU760C686789</t>
  </si>
  <si>
    <t>VF1FLJCDCEY496262</t>
  </si>
  <si>
    <t>FONSECA GUTIERREZ CRISTIAN GIOVANNI</t>
  </si>
  <si>
    <t>7486558-8041612</t>
  </si>
  <si>
    <t>BARBOSA GUTIERREZ MARIO JAIR</t>
  </si>
  <si>
    <t xml:space="preserve"> 320 4148969</t>
  </si>
  <si>
    <t>WOX949</t>
  </si>
  <si>
    <t>926996U1141279</t>
  </si>
  <si>
    <t>9BM368006HB002621</t>
  </si>
  <si>
    <t>MAYORGA GOMEZ JUSTINIANO</t>
  </si>
  <si>
    <t>XXB094</t>
  </si>
  <si>
    <t>476978U0848063</t>
  </si>
  <si>
    <t>9BM3820857B474446</t>
  </si>
  <si>
    <t>ORTIZ ZAPATA DORIS YAMILE</t>
  </si>
  <si>
    <t>SXH797</t>
  </si>
  <si>
    <t>906998U0904405</t>
  </si>
  <si>
    <t>9BM368006BB741032</t>
  </si>
  <si>
    <t>RONCANCIO GABRIEL RICARDO</t>
  </si>
  <si>
    <t>EYX605</t>
  </si>
  <si>
    <t>651955W0090609</t>
  </si>
  <si>
    <t>8AC906657KE164503</t>
  </si>
  <si>
    <t>SIXTO RODRIGUEZ</t>
  </si>
  <si>
    <t>EXX669</t>
  </si>
  <si>
    <t>457908U-1001587</t>
  </si>
  <si>
    <t>9BM634011GB007403</t>
  </si>
  <si>
    <t>800126471 / 19123265 /  80512510</t>
  </si>
  <si>
    <t>LINEAS ESCOLARES Y TURISMO SAS / CHACON CHAVES REINALDO / IBAÑEZ OSMA JOSE WHALTER</t>
  </si>
  <si>
    <t>3203001317 / 3142961767</t>
  </si>
  <si>
    <t>DUEÑAS SOTO WILLIAM</t>
  </si>
  <si>
    <t>EYX606</t>
  </si>
  <si>
    <t>651955W0090711</t>
  </si>
  <si>
    <t>8AC906657KE164689</t>
  </si>
  <si>
    <t>RIOS PULIDO JONTHAN ALEXANDER</t>
  </si>
  <si>
    <t>302 4678128</t>
  </si>
  <si>
    <t>WCV461</t>
  </si>
  <si>
    <t>E1T181897</t>
  </si>
  <si>
    <t>953DD52R6ER299441</t>
  </si>
  <si>
    <t>52393964 / 79914608</t>
  </si>
  <si>
    <t>AREVALO LEAL EMILSE / MORENO GARCIA JOHN CARLOS</t>
  </si>
  <si>
    <t>PORRAS CAMACHO JHON HELBER</t>
  </si>
  <si>
    <t>WON790</t>
  </si>
  <si>
    <t>YD25360515A</t>
  </si>
  <si>
    <t>JN1MC2E26Z0003855</t>
  </si>
  <si>
    <t>20471341 / 1072655554</t>
  </si>
  <si>
    <t>PEÑA PEREZ CLAUDIA PILAR / PRIETO PEÑA DAVID</t>
  </si>
  <si>
    <t>EYX538</t>
  </si>
  <si>
    <t>J05ETY13976</t>
  </si>
  <si>
    <t>9F3FC9JLTLXX12833</t>
  </si>
  <si>
    <t>CHAPARRO LOPEZ GONZALO</t>
  </si>
  <si>
    <t>SRF525</t>
  </si>
  <si>
    <t>9BWFD52R95R480053</t>
  </si>
  <si>
    <t xml:space="preserve">ANGIE TATIANA PABON ARENAS </t>
  </si>
  <si>
    <t>EYX539</t>
  </si>
  <si>
    <t>J05ETY13975</t>
  </si>
  <si>
    <t>9F3FC9JLTLXX12832</t>
  </si>
  <si>
    <t>PINZON ARAQUE TEOFILO</t>
  </si>
  <si>
    <t>WOX308</t>
  </si>
  <si>
    <t>J05ETY12015</t>
  </si>
  <si>
    <t>9F3FC9JLTHXX11225</t>
  </si>
  <si>
    <t xml:space="preserve">LINEAS ESCOLARES Y TURISMO SAS </t>
  </si>
  <si>
    <t xml:space="preserve">TRIANA CHACON ARNULFO                    </t>
  </si>
  <si>
    <t>EYX537</t>
  </si>
  <si>
    <t>J05ETY13974</t>
  </si>
  <si>
    <t>9F3FC9JLTLXX12831</t>
  </si>
  <si>
    <t>CHACON CORTES HERNANDO</t>
  </si>
  <si>
    <t>WOY881</t>
  </si>
  <si>
    <t>J05ETY12418</t>
  </si>
  <si>
    <t>9F3FC9JLTHXX11504</t>
  </si>
  <si>
    <t>MORALES BERMUDEZ MARIO</t>
  </si>
  <si>
    <t>WOY880</t>
  </si>
  <si>
    <t>J05ETY12427</t>
  </si>
  <si>
    <t>9F3FC9JLTHXX11513</t>
  </si>
  <si>
    <t xml:space="preserve">CONTRERAS RODRIGUEZ RAUL </t>
  </si>
  <si>
    <t>SZN947</t>
  </si>
  <si>
    <t>DAIHATSU</t>
  </si>
  <si>
    <t>JDAJ210G0B1120746</t>
  </si>
  <si>
    <t>TRIANA MAHECHA JORGE ALBERTO</t>
  </si>
  <si>
    <t>WFQ238</t>
  </si>
  <si>
    <t>J05ETY12290</t>
  </si>
  <si>
    <t>9F3FC9JLTHXX11406</t>
  </si>
  <si>
    <t>53072882 / 19207770 / 1061831</t>
  </si>
  <si>
    <t>ANTOLINEZ SILVA AYDEE CECILIA / ANTOLINEZ BARON PEDRO ELIAS /ANTOLINEZ SILVA OSCAR FERNANDO</t>
  </si>
  <si>
    <t>3114453373 / 3213568372 / 3102751658</t>
  </si>
  <si>
    <t>ANTOLINEZ SILVA OSCAR FERNANDO</t>
  </si>
  <si>
    <t>GET396</t>
  </si>
  <si>
    <t>J05ETY14236</t>
  </si>
  <si>
    <t>9F3FC9JLTLXX13033</t>
  </si>
  <si>
    <t>CONTRERAS GARCIA JOSE GUILLERMO</t>
  </si>
  <si>
    <t xml:space="preserve"> 310 4471262</t>
  </si>
  <si>
    <t>TZW774</t>
  </si>
  <si>
    <t>JT639894</t>
  </si>
  <si>
    <t>8L0TS7322EE012926</t>
  </si>
  <si>
    <t>COLEGIO MAYOR DE GALES SAS</t>
  </si>
  <si>
    <t>KNZ011</t>
  </si>
  <si>
    <t>W1V907657MP191887</t>
  </si>
  <si>
    <t>PEDRO SIMON GARZON ROJAS</t>
  </si>
  <si>
    <t>EXZ167</t>
  </si>
  <si>
    <t>J05ETY13322</t>
  </si>
  <si>
    <t>9F3FC9JLTKXX12279</t>
  </si>
  <si>
    <t>75076595 / 52561168</t>
  </si>
  <si>
    <t>IBAÑEZ OSMA WILSON NOEL / CHACON CORTES FLOR ANGELA</t>
  </si>
  <si>
    <t>3132966991 / 3138085943</t>
  </si>
  <si>
    <t>IBAÑEZ OSMA WILSON</t>
  </si>
  <si>
    <t>WNV107</t>
  </si>
  <si>
    <t>CHERY</t>
  </si>
  <si>
    <t>SQRD4G15AAEL00017</t>
  </si>
  <si>
    <t>LVVDB11BXGD010027</t>
  </si>
  <si>
    <t>MERCHAN MORENO MARITZA</t>
  </si>
  <si>
    <t>3193617457 - 3162780030</t>
  </si>
  <si>
    <t>MARITZA MERCHAN MORENO</t>
  </si>
  <si>
    <t>TSV769</t>
  </si>
  <si>
    <t>LZGC56M14BT000582</t>
  </si>
  <si>
    <t>(5) 6552018</t>
  </si>
  <si>
    <t>TSX534</t>
  </si>
  <si>
    <t>D4DDC499024</t>
  </si>
  <si>
    <t>KMFGA17PPDC901590</t>
  </si>
  <si>
    <t>PEÑA HUGO ARBEYO</t>
  </si>
  <si>
    <t>ARBEYO PEÑA HUGO</t>
  </si>
  <si>
    <t>GUU971</t>
  </si>
  <si>
    <t>M9TC678C031307</t>
  </si>
  <si>
    <t>93YMAF4CELJ302259</t>
  </si>
  <si>
    <t>PRIETO LEYTON JHONATAN ALEJANDRO</t>
  </si>
  <si>
    <t>TDK146</t>
  </si>
  <si>
    <t>CAA141028</t>
  </si>
  <si>
    <t>WV1ZZZ7HZCH001035</t>
  </si>
  <si>
    <t>LARA CONTRAS ANGELO RUBEN</t>
  </si>
  <si>
    <t>3022308340 / 3004001944</t>
  </si>
  <si>
    <t>LARA CONTRERAS ANGELO RUBEN</t>
  </si>
  <si>
    <t>WOX641</t>
  </si>
  <si>
    <t>N04CUV24073</t>
  </si>
  <si>
    <t>9F3UCP0HXH3102714</t>
  </si>
  <si>
    <t>MUÑOZ MUÑOZ JOSE ANTONIO</t>
  </si>
  <si>
    <t>3107879155 / 3133272723</t>
  </si>
  <si>
    <t>AREVALO PEDRAZA YEISSON DAVID</t>
  </si>
  <si>
    <t>UFY543</t>
  </si>
  <si>
    <t>D4BHA054164</t>
  </si>
  <si>
    <t>KMJWA37HABU306571</t>
  </si>
  <si>
    <t>CUBILLOS QUINTERO JORGE ENRIQUE</t>
  </si>
  <si>
    <t>EXZ001</t>
  </si>
  <si>
    <t>J05ETY13295</t>
  </si>
  <si>
    <t>9F3FC9JLTKXX12216</t>
  </si>
  <si>
    <t>4060091 / 19254722</t>
  </si>
  <si>
    <t>LIZARAZO PEREZ HECTOR JULIO / ORTEGON VELANDIA MIGUEL ALFONSO</t>
  </si>
  <si>
    <t>3112323003 / 3118818036</t>
  </si>
  <si>
    <t>SPP128</t>
  </si>
  <si>
    <t>E1T132279</t>
  </si>
  <si>
    <t>9BWFD52R57R680026</t>
  </si>
  <si>
    <t>GALINDO GORDILLO LUIS ALEJANDRO</t>
  </si>
  <si>
    <t>BECERRA RODRIGUEZ JOHN</t>
  </si>
  <si>
    <t>WLL115</t>
  </si>
  <si>
    <t>J08CTT51491</t>
  </si>
  <si>
    <t>9F3RK1JSTFXX12630</t>
  </si>
  <si>
    <t>TRIANA CORTES ADOLFO</t>
  </si>
  <si>
    <t>SYU140</t>
  </si>
  <si>
    <t>BD30100713Y</t>
  </si>
  <si>
    <t>CKDABFTL06D100845</t>
  </si>
  <si>
    <t>SILVA CORTES GLORIA MILENA</t>
  </si>
  <si>
    <t>WFL287</t>
  </si>
  <si>
    <t>M9RM786C204830</t>
  </si>
  <si>
    <t>VF1FLBUDCFY746347</t>
  </si>
  <si>
    <t>NAVARRO GUARIN EDUARDO</t>
  </si>
  <si>
    <t>FREDY CANO LOPEZ</t>
  </si>
  <si>
    <t>SPT486</t>
  </si>
  <si>
    <t>HIGER</t>
  </si>
  <si>
    <t>LKLR1DSB3AA524464</t>
  </si>
  <si>
    <t>41725163 / 19216694</t>
  </si>
  <si>
    <t>BARRIGA DE ROCHA ANA ISABEL / ROCHA RINCON JOSE EFRAIN</t>
  </si>
  <si>
    <t xml:space="preserve">ROCHA BARRIGA JHON JAIRO  </t>
  </si>
  <si>
    <t>310 8583173</t>
  </si>
  <si>
    <t>SQI926</t>
  </si>
  <si>
    <t xml:space="preserve">D4BHB001764   </t>
  </si>
  <si>
    <t>KMJWA37HACU332648</t>
  </si>
  <si>
    <t xml:space="preserve">CRISTIANO LOPEZ JONATHAN LIBARDO </t>
  </si>
  <si>
    <t>GARZON HERRERA ARLEY</t>
  </si>
  <si>
    <t>WOW806</t>
  </si>
  <si>
    <t>J05ETY11985</t>
  </si>
  <si>
    <t>9F3FC9JLTHXX11207</t>
  </si>
  <si>
    <t>COOTRAESCAL</t>
  </si>
  <si>
    <t>3156113173 - 3 2 1 7 3 7 5 3 8 1</t>
  </si>
  <si>
    <t>TZT078</t>
  </si>
  <si>
    <t>SSANGYONG</t>
  </si>
  <si>
    <t>KPTA0B1SSEP090761</t>
  </si>
  <si>
    <t>LUZ ELENA CHISACA BERNAL</t>
  </si>
  <si>
    <t>WNT266</t>
  </si>
  <si>
    <t>B403C083191</t>
  </si>
  <si>
    <t>9FBHSRAJBGM170964</t>
  </si>
  <si>
    <t>BUITRAGO MOLINA LUIS ALBERTO</t>
  </si>
  <si>
    <t>LUIS ALBERTO BUITRAGO</t>
  </si>
  <si>
    <t>WFT402</t>
  </si>
  <si>
    <t>CITROEN</t>
  </si>
  <si>
    <t>10TRJ50677063</t>
  </si>
  <si>
    <t>VF7YEZMFCE2470152</t>
  </si>
  <si>
    <t>GARZON LATORRE ANDRES FELIPE</t>
  </si>
  <si>
    <t>GEU127</t>
  </si>
  <si>
    <t>E410C200342</t>
  </si>
  <si>
    <t>9FBHSR5B3LM902740</t>
  </si>
  <si>
    <t xml:space="preserve">SERRATO CASTRO NAYDU </t>
  </si>
  <si>
    <t>SXH637</t>
  </si>
  <si>
    <t>906998U0891868</t>
  </si>
  <si>
    <t>9BM368006BB730377</t>
  </si>
  <si>
    <t>19123265 / 79101666</t>
  </si>
  <si>
    <t>CHACON CHAVES REINALDO / RUIZ JAIME</t>
  </si>
  <si>
    <t>PUERTO JHON FREDY</t>
  </si>
  <si>
    <t>EQO337</t>
  </si>
  <si>
    <t>457908U1001536</t>
  </si>
  <si>
    <t>9BM634011GB007196</t>
  </si>
  <si>
    <t>UFX688</t>
  </si>
  <si>
    <t>D4BHA022060</t>
  </si>
  <si>
    <t>KMJWA37HABU256681</t>
  </si>
  <si>
    <t>SANCHEZ DE BERNAL ESTHER SORANNY</t>
  </si>
  <si>
    <t>ORTEGON ALFARO JAVIER ALEXANDER</t>
  </si>
  <si>
    <t>SPO617</t>
  </si>
  <si>
    <t>BD30102244Y</t>
  </si>
  <si>
    <t>CKDABFTL07N002152</t>
  </si>
  <si>
    <t>LIDERES EN TRANSPORTES ESPECIALES SA</t>
  </si>
  <si>
    <t>3380873 / 2450603</t>
  </si>
  <si>
    <t>TLN633</t>
  </si>
  <si>
    <t>JAC</t>
  </si>
  <si>
    <t>LJ16AR5D4C2000627</t>
  </si>
  <si>
    <t>QUINTERO LIZARAZO JAIME HUMBERTO</t>
  </si>
  <si>
    <t>3124159408 / 3115214581</t>
  </si>
  <si>
    <t>KOL376</t>
  </si>
  <si>
    <t>W1V907657NP317687</t>
  </si>
  <si>
    <t>BELLO CIFUENTES VIRGILIO</t>
  </si>
  <si>
    <t>EQO374</t>
  </si>
  <si>
    <t>J05ETY12719</t>
  </si>
  <si>
    <t>9F3FC9JLTJXX11706</t>
  </si>
  <si>
    <t>MALDONADO CARLOS MARIO</t>
  </si>
  <si>
    <t xml:space="preserve"> 315 6454509</t>
  </si>
  <si>
    <t>SZP723</t>
  </si>
  <si>
    <t>SQR473FAFBF01005</t>
  </si>
  <si>
    <t>LVTDB12AXCB011859</t>
  </si>
  <si>
    <t>ARDILA REY GUILLERMO</t>
  </si>
  <si>
    <t>WMZ407</t>
  </si>
  <si>
    <t xml:space="preserve">906998U1092352   </t>
  </si>
  <si>
    <t>9BM368006EB944394</t>
  </si>
  <si>
    <t>CARVAJAL AVILA LUIS CAMILO</t>
  </si>
  <si>
    <t>SWN888</t>
  </si>
  <si>
    <t>BD30124124Y</t>
  </si>
  <si>
    <t>CKDABFTL08N002675</t>
  </si>
  <si>
    <t>79456155 / 39537062</t>
  </si>
  <si>
    <t>MOLANO JIMENEZ PABLO EMILIO / PARRA OCHOA MARIA CONSUELO</t>
  </si>
  <si>
    <t>3184559890 / 3144669450</t>
  </si>
  <si>
    <t>PARRA BAUTISTA DAMASO</t>
  </si>
  <si>
    <t>TZT079</t>
  </si>
  <si>
    <t>KPTA0B1SSEP090760</t>
  </si>
  <si>
    <t xml:space="preserve">GONZALEZ JAIME </t>
  </si>
  <si>
    <t>EQO622</t>
  </si>
  <si>
    <t>J05ETY12697</t>
  </si>
  <si>
    <t>9F3FC9JLTJXX11690</t>
  </si>
  <si>
    <t>HUGO EFREN PABON CORTES</t>
  </si>
  <si>
    <t>GEV171</t>
  </si>
  <si>
    <t>SFG1819404564</t>
  </si>
  <si>
    <t>LVZA53P90LCB01397</t>
  </si>
  <si>
    <t>TORRES PEREZ AMALFY</t>
  </si>
  <si>
    <t>JORGE ANTONIO URREGO</t>
  </si>
  <si>
    <t>GEU346</t>
  </si>
  <si>
    <t>926996U1245518</t>
  </si>
  <si>
    <t>9BM368006KB106798</t>
  </si>
  <si>
    <t>ACOSTA CHACON OMAR ALFONSO</t>
  </si>
  <si>
    <t>321 9962841</t>
  </si>
  <si>
    <t>GES519</t>
  </si>
  <si>
    <t>SFG1818533144</t>
  </si>
  <si>
    <t>LVZA53P94LCB00009</t>
  </si>
  <si>
    <t>PATIÑO VARGAS SANDRA MIREYA</t>
  </si>
  <si>
    <t>BARRAGAN VARON JOHN HENRY</t>
  </si>
  <si>
    <t>EQP310</t>
  </si>
  <si>
    <t>DK13-0816602770</t>
  </si>
  <si>
    <t>LVZA42F97JAA00235</t>
  </si>
  <si>
    <t>PARRA TIRADO JORGE ENRIQUE</t>
  </si>
  <si>
    <t>WMZ406</t>
  </si>
  <si>
    <t xml:space="preserve">J08EUB14313     </t>
  </si>
  <si>
    <t>9F3RK8JSUGXX10022</t>
  </si>
  <si>
    <t>LUIS ALBERTO LOZANO SIERRA</t>
  </si>
  <si>
    <t>SANCHEZ LAITON CARLOS</t>
  </si>
  <si>
    <t>WLP780</t>
  </si>
  <si>
    <t>651955W0035515</t>
  </si>
  <si>
    <t>8AC906657FE097497</t>
  </si>
  <si>
    <t>HABITEL SAS</t>
  </si>
  <si>
    <t>4199999 / 4256000</t>
  </si>
  <si>
    <t>3102197573 / 3105631311/ 3223078597</t>
  </si>
  <si>
    <t>EQP299</t>
  </si>
  <si>
    <t>DK13-0817379196</t>
  </si>
  <si>
    <t>LVZA42F99JAA00317</t>
  </si>
  <si>
    <t>NAVARRETE CORTES BLANCA</t>
  </si>
  <si>
    <t>MOLINA NAVARRETE  JAVIER</t>
  </si>
  <si>
    <t>WMZ440</t>
  </si>
  <si>
    <t xml:space="preserve">906998U1059928   </t>
  </si>
  <si>
    <t>9BM368006EB912571</t>
  </si>
  <si>
    <t>19123265 / 79052551</t>
  </si>
  <si>
    <t>CHACON CHAVES REINALDO / RONCANCIO GIRAL JORGE ENRIQUE</t>
  </si>
  <si>
    <t xml:space="preserve">3203001317 / 3126369216      </t>
  </si>
  <si>
    <t>RONCANCIO GIRAL JORGE ENRIQUE</t>
  </si>
  <si>
    <t>EYY000</t>
  </si>
  <si>
    <t>E412C134168</t>
  </si>
  <si>
    <t>9FBHSR5B6KM573123</t>
  </si>
  <si>
    <t>LEIVA PALLARES CAROLINE</t>
  </si>
  <si>
    <t>GOMEZ OSORIO CESAR</t>
  </si>
  <si>
    <t>GUQ385</t>
  </si>
  <si>
    <t>SFG1819404563</t>
  </si>
  <si>
    <t>LVZA53P99LCB01396</t>
  </si>
  <si>
    <t>ALVARADO SANCHEZ NUBIA MARCELA</t>
  </si>
  <si>
    <t>WPT984</t>
  </si>
  <si>
    <t>R9MD450C125383</t>
  </si>
  <si>
    <t>VF10FL21AHS431442</t>
  </si>
  <si>
    <t>LUGO MOLINA RAFAEL PATRICIO</t>
  </si>
  <si>
    <t xml:space="preserve">RAFAEL PATRICIO LUGO </t>
  </si>
  <si>
    <t>313 2196169</t>
  </si>
  <si>
    <t>EQP710</t>
  </si>
  <si>
    <t>J05ETY13096</t>
  </si>
  <si>
    <t>9F3FC9JLTJXX11963</t>
  </si>
  <si>
    <t>52493549 / 41493760</t>
  </si>
  <si>
    <t xml:space="preserve">CHACON ORJUELA LIDA CONSTANZA / ORJUELA REDONDO ROSALIA </t>
  </si>
  <si>
    <t>CARLOS FERNANDO VELEZ</t>
  </si>
  <si>
    <t>WGZ938</t>
  </si>
  <si>
    <t>A400C099400</t>
  </si>
  <si>
    <t>9FBHSRAJNFM491315</t>
  </si>
  <si>
    <t>MURILLO GUTIERREZ LUIS EDUARDO</t>
  </si>
  <si>
    <t>3579402 / 2009744</t>
  </si>
  <si>
    <t>3012610141 / 3107711455</t>
  </si>
  <si>
    <t>WMY937</t>
  </si>
  <si>
    <t>4HK1-277008</t>
  </si>
  <si>
    <t>9GCFRR908GB000030</t>
  </si>
  <si>
    <t>37935660 / 71650442</t>
  </si>
  <si>
    <t>NAVARRO CAMARGO MYRIAM / BEDOYA ZULUAGA FABIO ALBERTO</t>
  </si>
  <si>
    <t>6201148 / 0948333381</t>
  </si>
  <si>
    <t>3106983732 / 31058120866 / 3122885664</t>
  </si>
  <si>
    <t>WNK941</t>
  </si>
  <si>
    <t>J08CTT51736</t>
  </si>
  <si>
    <t>9F3RK1JSTFXX12652</t>
  </si>
  <si>
    <t xml:space="preserve">RODRIGUEZ MUÑOZ MYRIAM ELIZABETH </t>
  </si>
  <si>
    <t>CABARCAS RODRIGUEZ FABIO HUMBERTO</t>
  </si>
  <si>
    <t>EQP202</t>
  </si>
  <si>
    <t>J05ETY13039</t>
  </si>
  <si>
    <t>9F3FC9JLTJXX11912</t>
  </si>
  <si>
    <t>19123265 / 80415341</t>
  </si>
  <si>
    <t>CHACON CHAVES REINALDO / VESGA CASALLAS ALBERTO</t>
  </si>
  <si>
    <t>VESGA CASALLAS ALBERTO</t>
  </si>
  <si>
    <t>WNZ211</t>
  </si>
  <si>
    <t>WASDK130822002001</t>
  </si>
  <si>
    <t>LVZA42F95GCB00881</t>
  </si>
  <si>
    <t>DAZA MORENO REINALDO</t>
  </si>
  <si>
    <t>WLP781</t>
  </si>
  <si>
    <t>651955W0033437</t>
  </si>
  <si>
    <t>8AC906657FE095441</t>
  </si>
  <si>
    <t>3208315184 / 3105631311</t>
  </si>
  <si>
    <t>GEU631</t>
  </si>
  <si>
    <t>900912C1051073</t>
  </si>
  <si>
    <t>WDB970047EL805633</t>
  </si>
  <si>
    <t>DECICINO GIULLIANO BRUNO</t>
  </si>
  <si>
    <t xml:space="preserve">VIRGUEZ JOSE AQUILEO   </t>
  </si>
  <si>
    <t>312 6881676</t>
  </si>
  <si>
    <t>WNX809</t>
  </si>
  <si>
    <t>DK13-0815487400</t>
  </si>
  <si>
    <t>LVZA42F96GCB00887</t>
  </si>
  <si>
    <t>QUIJANO VILLAREAL IRMA PAOLA</t>
  </si>
  <si>
    <t>EDWIN ACOSTA</t>
  </si>
  <si>
    <t>TSY479</t>
  </si>
  <si>
    <t>4HK1-028293</t>
  </si>
  <si>
    <t>9GCFRR909DB034585</t>
  </si>
  <si>
    <t>19179122 / 19358907</t>
  </si>
  <si>
    <t>CASTILLO RUDECINDO / RODRIGUEZ HERNANDEZ GUSTAVO CLEMENTE</t>
  </si>
  <si>
    <t>FORERO RODRIGUEZ LUIS EDUARDO</t>
  </si>
  <si>
    <t>XXB163</t>
  </si>
  <si>
    <t>476978U0868212</t>
  </si>
  <si>
    <t>9BM3820858B499907</t>
  </si>
  <si>
    <t>RIOS VELASCO GEOVANNY</t>
  </si>
  <si>
    <t>WLK841</t>
  </si>
  <si>
    <t>MITSUBISHI</t>
  </si>
  <si>
    <t>4D56UCFJ1926</t>
  </si>
  <si>
    <t>MMBJNKB40FD032802</t>
  </si>
  <si>
    <t>7183451 / 40043205</t>
  </si>
  <si>
    <t>CAMILO ANDRES FLORES CORTES / SHIRLEY YINETH RAMIREZ PEDRAZA</t>
  </si>
  <si>
    <t xml:space="preserve">3225870472 / 3134887231    </t>
  </si>
  <si>
    <t>EQO627</t>
  </si>
  <si>
    <t>J05ETY12708</t>
  </si>
  <si>
    <t>9F3FC9JLTJXX11695</t>
  </si>
  <si>
    <t>10244566 - 30400693</t>
  </si>
  <si>
    <t>JAIRO BAHAMON GARCIA - ALEJANDRA MARIA GOMEZ BAHAMON</t>
  </si>
  <si>
    <t>3118485482 - 3105927875</t>
  </si>
  <si>
    <t>TSY575</t>
  </si>
  <si>
    <t>LZGC56M12BT000581</t>
  </si>
  <si>
    <t>GUR220</t>
  </si>
  <si>
    <t>J05EUA20412</t>
  </si>
  <si>
    <t>9F3FC9JGTLXX10312</t>
  </si>
  <si>
    <t>TRIANA CHACON DIDIER ADOLFO</t>
  </si>
  <si>
    <t>316 4967408</t>
  </si>
  <si>
    <t>FVL073</t>
  </si>
  <si>
    <t>E410C218206</t>
  </si>
  <si>
    <t>9FBHSR5B3LM100420</t>
  </si>
  <si>
    <t>TRANSPORTES OCAR SAS</t>
  </si>
  <si>
    <t>EQR062</t>
  </si>
  <si>
    <t>DK13-0817441302</t>
  </si>
  <si>
    <t>LVZA42F9F98JAA00471</t>
  </si>
  <si>
    <t>CASTRO PARDO DIEGO FERNANDO</t>
  </si>
  <si>
    <t>DANIEL  SANTIAGO VERA</t>
  </si>
  <si>
    <t>GUQ468</t>
  </si>
  <si>
    <t>900912C1051240</t>
  </si>
  <si>
    <t>WDB970047EL805783</t>
  </si>
  <si>
    <t>3102255254 - 3187856285</t>
  </si>
  <si>
    <t>WCX014</t>
  </si>
  <si>
    <t>4HK1-116690</t>
  </si>
  <si>
    <t xml:space="preserve">9GCFRR901EB019032  </t>
  </si>
  <si>
    <t>ZAMUDIO GOMEZ RAUL HUMBERTO</t>
  </si>
  <si>
    <t xml:space="preserve">ZAMUDIO GOMEZ RAUL HUMBERTO </t>
  </si>
  <si>
    <t>GET087</t>
  </si>
  <si>
    <t>SFG1818550793</t>
  </si>
  <si>
    <t>LVZA53P90LCB00122</t>
  </si>
  <si>
    <t>VIVIEROS OROZCO ALIRIO FABIO</t>
  </si>
  <si>
    <t>FABIO VIVEROS</t>
  </si>
  <si>
    <t>EXX652</t>
  </si>
  <si>
    <t>BAIC</t>
  </si>
  <si>
    <t>DAM15DL-170024645-WU</t>
  </si>
  <si>
    <t>LNBMDLAF2KR915413</t>
  </si>
  <si>
    <t>HAROLD SNEHYDER VEGA RUSSI</t>
  </si>
  <si>
    <t>TLN026</t>
  </si>
  <si>
    <t>D4DDC496974</t>
  </si>
  <si>
    <t>KMJHG17PPDC054526</t>
  </si>
  <si>
    <t>RODRIGUEZ PEDRO NEFTALI</t>
  </si>
  <si>
    <t>GET960</t>
  </si>
  <si>
    <t>SFG1819347367</t>
  </si>
  <si>
    <t>LVZA53P90LCB00394</t>
  </si>
  <si>
    <t>ANDREA CAROLINA RUIZ ALARCON</t>
  </si>
  <si>
    <t>FABIAN ACHURY FLORES</t>
  </si>
  <si>
    <t>WMY834</t>
  </si>
  <si>
    <t>4HK1-277600</t>
  </si>
  <si>
    <t>9GCFRR908GB000111</t>
  </si>
  <si>
    <t>GEU347</t>
  </si>
  <si>
    <t>926996U1245633</t>
  </si>
  <si>
    <t>9BM368006KB106952</t>
  </si>
  <si>
    <t>TRIANA CHACON YESID</t>
  </si>
  <si>
    <t>SNT836</t>
  </si>
  <si>
    <t>FOTON</t>
  </si>
  <si>
    <t>LVBC2GBB5CE002206</t>
  </si>
  <si>
    <t>JIMENEZ EDWIN FERNANDO</t>
  </si>
  <si>
    <t>WCX013</t>
  </si>
  <si>
    <t>4HK1-156297</t>
  </si>
  <si>
    <t>9GCFRR903EB031294</t>
  </si>
  <si>
    <t xml:space="preserve">41493760 / 52493549 </t>
  </si>
  <si>
    <t xml:space="preserve">ORJUELA REDONDO ROSALIA /CHACON ORJUELA LIDA CONSTANZA  </t>
  </si>
  <si>
    <t>FAJARDO PACHECO JESUS DARIO</t>
  </si>
  <si>
    <t>GEU636</t>
  </si>
  <si>
    <t>2842Q228112</t>
  </si>
  <si>
    <t>9FBHSR595LM013655</t>
  </si>
  <si>
    <t xml:space="preserve"> CRISTIANO LOPEZ LAURA YINETH</t>
  </si>
  <si>
    <t xml:space="preserve">JOSE CRISTANCHO </t>
  </si>
  <si>
    <t>WFT328</t>
  </si>
  <si>
    <t xml:space="preserve">4HK1-184381  </t>
  </si>
  <si>
    <t>9GCFRR900FB000148</t>
  </si>
  <si>
    <t>VASQUEZ CASTRO CARLOS ALBERTO</t>
  </si>
  <si>
    <t>GUR844</t>
  </si>
  <si>
    <t>SFG1819473493</t>
  </si>
  <si>
    <t>LVZA53P9XLCB02315</t>
  </si>
  <si>
    <t>PUENTES DE TRUJILLO ROSA ELVIRA</t>
  </si>
  <si>
    <t>TRUJILLO PUENTES MAURICIO OSWALDO</t>
  </si>
  <si>
    <t>WCW616</t>
  </si>
  <si>
    <t>4HK1-112722</t>
  </si>
  <si>
    <t>9GCFRR909EB018498</t>
  </si>
  <si>
    <t xml:space="preserve">RODRIGUEZ HERNANDEZ CLEMENTE GUSTAVO </t>
  </si>
  <si>
    <t>GUSTAVO CLEMENTE RODRIGUEZ</t>
  </si>
  <si>
    <t>GEU151</t>
  </si>
  <si>
    <t>400928D0019114</t>
  </si>
  <si>
    <t>MEC0024TJKP031912</t>
  </si>
  <si>
    <t>ELI CARREÑO AMAYA</t>
  </si>
  <si>
    <t>GEU488</t>
  </si>
  <si>
    <t>SFG1818477350</t>
  </si>
  <si>
    <t>LVZA53P96LCB00884</t>
  </si>
  <si>
    <t>41713624/ 80766328</t>
  </si>
  <si>
    <t>BERMUDEZ PARDO ROSA MARIA / RODRIGUEZ BERMUDEZ FELIX ANDRES</t>
  </si>
  <si>
    <t xml:space="preserve">4539593/ </t>
  </si>
  <si>
    <t>WILBER DANIEL RODRIGUEZ BERMUDEZ</t>
  </si>
  <si>
    <t>GEV252</t>
  </si>
  <si>
    <t>J05EUA20290</t>
  </si>
  <si>
    <t>9F3FC9JGTLXX10304</t>
  </si>
  <si>
    <t>LOZANO BELTRAN LUIS CARLOS</t>
  </si>
  <si>
    <t>GUU603</t>
  </si>
  <si>
    <t>926996U1244480</t>
  </si>
  <si>
    <t>9BM368006KB106193</t>
  </si>
  <si>
    <t>JAVIER ORJUELA</t>
  </si>
  <si>
    <t>WMZ514</t>
  </si>
  <si>
    <t>17295000032239 E10-5</t>
  </si>
  <si>
    <t>KPTA0A18SFP189248</t>
  </si>
  <si>
    <t>PULIDO GUAMAN JOSE ORLANDO</t>
  </si>
  <si>
    <t>FVL186</t>
  </si>
  <si>
    <t>E410C222420</t>
  </si>
  <si>
    <t>9FBHSR5B3LM102470</t>
  </si>
  <si>
    <t>ALVAREZ SANCHEZ JOSE LEONEL</t>
  </si>
  <si>
    <t>WFW198</t>
  </si>
  <si>
    <t xml:space="preserve">906998U1092351  </t>
  </si>
  <si>
    <t>9BM368006EB944388</t>
  </si>
  <si>
    <t>BERNARDO DIAZ SANTOS</t>
  </si>
  <si>
    <t>FVL068</t>
  </si>
  <si>
    <t>E410C200595</t>
  </si>
  <si>
    <t>9FBHSR5B3LM947968</t>
  </si>
  <si>
    <t>GONZALEZ QUIJANO FREDY ALEXANDER</t>
  </si>
  <si>
    <t>GUU602</t>
  </si>
  <si>
    <t>926996U1245566</t>
  </si>
  <si>
    <t>9BM368006KB106927</t>
  </si>
  <si>
    <t>EQP982</t>
  </si>
  <si>
    <t>YD25-668317P</t>
  </si>
  <si>
    <t>3N6CD33B3ZK381149</t>
  </si>
  <si>
    <t>ALEJANDRO RODRIGUEZ</t>
  </si>
  <si>
    <t>WGY690</t>
  </si>
  <si>
    <t>YUTONG</t>
  </si>
  <si>
    <t>LZYTBTD61E1001834</t>
  </si>
  <si>
    <t>19469611 / 860067203</t>
  </si>
  <si>
    <t>LEON MORENO RIGOBERTO / LEASING BOLIVAR SA COMPAÑÍA DE FI</t>
  </si>
  <si>
    <t>SARRIA MOLINA FABIAN DAVID</t>
  </si>
  <si>
    <t>EXX651</t>
  </si>
  <si>
    <t>DK15-0617255279</t>
  </si>
  <si>
    <t>LVZX42KB5K9A00028</t>
  </si>
  <si>
    <t>800126471 - 1010200906</t>
  </si>
  <si>
    <t>LINEAS ESCOLARES Y TURISMO SAS - CRISTIANO LOPEZ JEFFERSON</t>
  </si>
  <si>
    <t>JEFFERSON CRISTIANO</t>
  </si>
  <si>
    <t>EXZ634</t>
  </si>
  <si>
    <t>J05ETY13796</t>
  </si>
  <si>
    <t>9F3FC9JLTKXX12736</t>
  </si>
  <si>
    <t>AREVALO ESGUERRA MICHAEL ANDRES</t>
  </si>
  <si>
    <t>WMZ542</t>
  </si>
  <si>
    <t xml:space="preserve">J08EUB14593  </t>
  </si>
  <si>
    <t>9F3RK8JSUGXX10025</t>
  </si>
  <si>
    <t>EXX654</t>
  </si>
  <si>
    <t>DK15-0618058297</t>
  </si>
  <si>
    <t>LVZX42KB5K9A00238</t>
  </si>
  <si>
    <t>JONATHAN ALEXANDER RIOS</t>
  </si>
  <si>
    <t xml:space="preserve"> SI AUTORIZADO</t>
  </si>
  <si>
    <t>WMZ010</t>
  </si>
  <si>
    <t>YD25359571A</t>
  </si>
  <si>
    <t>JN1MC2E26Z0003719</t>
  </si>
  <si>
    <t>IZAQUITA AGUDELO DANY JOHN JORGE</t>
  </si>
  <si>
    <t>KSR301</t>
  </si>
  <si>
    <t>J05EVE10189</t>
  </si>
  <si>
    <t>9F3FC9JL7MXX10122</t>
  </si>
  <si>
    <t>RODRIGUEZ TORRES ALEJANDRO DAVID</t>
  </si>
  <si>
    <t>JOV138</t>
  </si>
  <si>
    <t>J05EVE10190</t>
  </si>
  <si>
    <t>9F3FC9JL7MXX10123</t>
  </si>
  <si>
    <t>WHQ871</t>
  </si>
  <si>
    <t>17295000025375E10-5</t>
  </si>
  <si>
    <t>KPTA0B18SFP154791</t>
  </si>
  <si>
    <t>52089198 / 19307652</t>
  </si>
  <si>
    <t>CORONADO BOADA NANCY JANNETTE / BOHORQUEZ GARAVITO BELISARIO</t>
  </si>
  <si>
    <t>3003804092 / 3118870269</t>
  </si>
  <si>
    <t>BELISARIO BOHORQUEZ</t>
  </si>
  <si>
    <t>JOV139</t>
  </si>
  <si>
    <t>J05EVE10209</t>
  </si>
  <si>
    <t>9F3FC9JL7MXX10131</t>
  </si>
  <si>
    <t>JOV778</t>
  </si>
  <si>
    <t>G4LELS638565</t>
  </si>
  <si>
    <t>KNACB81CGM5383973</t>
  </si>
  <si>
    <t xml:space="preserve">FERNANDO OSPINA  </t>
  </si>
  <si>
    <t>JOW560</t>
  </si>
  <si>
    <t>G4LELS638599</t>
  </si>
  <si>
    <t xml:space="preserve">KNACB81CGM5384057    </t>
  </si>
  <si>
    <t xml:space="preserve">GONZALO VERGARA </t>
  </si>
  <si>
    <t>JTP098</t>
  </si>
  <si>
    <t>E410C263096</t>
  </si>
  <si>
    <t>9FBHSR5B3MM644653</t>
  </si>
  <si>
    <t>PARDO CELEITA MIGUEL ARTURO</t>
  </si>
  <si>
    <t>LUZ DARY IBAGON</t>
  </si>
  <si>
    <t>JTY148</t>
  </si>
  <si>
    <t>J05EVE10103</t>
  </si>
  <si>
    <t>9F3FC9JG7LXX10012</t>
  </si>
  <si>
    <t>79486975 / 19123165</t>
  </si>
  <si>
    <t>ORTEGON SIERRA JORGE SAMUEL / REINALDO CHACON CHAVES</t>
  </si>
  <si>
    <t>CIERVO CELY</t>
  </si>
  <si>
    <t>DNO800</t>
  </si>
  <si>
    <t xml:space="preserve">BMW </t>
  </si>
  <si>
    <t>WBAXX1100H0T41177</t>
  </si>
  <si>
    <t>FPQ041</t>
  </si>
  <si>
    <t>WBAVJ1106KLF60503</t>
  </si>
  <si>
    <t>JTY468</t>
  </si>
  <si>
    <t>MITSUBISHI FUSO</t>
  </si>
  <si>
    <t>4M50E14095</t>
  </si>
  <si>
    <t>JLCB1E632KK001439</t>
  </si>
  <si>
    <t>TTO870</t>
  </si>
  <si>
    <t>D4BHD000027</t>
  </si>
  <si>
    <t>KMJWA37HADU540529</t>
  </si>
  <si>
    <t>FORERO GARNICA CINDY ALEJANDRA</t>
  </si>
  <si>
    <t>NICOLAS EDUARDO SANABRIA BOJACA</t>
  </si>
  <si>
    <t>KNZ392</t>
  </si>
  <si>
    <t>A460D0016850</t>
  </si>
  <si>
    <t>9FBHJD404NM904132</t>
  </si>
  <si>
    <t>LEIVA PALLARES CARILINE</t>
  </si>
  <si>
    <t>KNZ843</t>
  </si>
  <si>
    <t>926996U1249708</t>
  </si>
  <si>
    <t>9BM368006KB111654</t>
  </si>
  <si>
    <t>SEPULVEDA FIGUEROA JULIO CESAR</t>
  </si>
  <si>
    <t>KNZ845</t>
  </si>
  <si>
    <t>926996U1251278</t>
  </si>
  <si>
    <t>9BM368006KB113259</t>
  </si>
  <si>
    <t>MORALES SANCHEZ OSCAR ARMANDO</t>
  </si>
  <si>
    <t>XUJ890</t>
  </si>
  <si>
    <t xml:space="preserve">CHEVROLET </t>
  </si>
  <si>
    <t>6WA1-400536</t>
  </si>
  <si>
    <t>9GCLV150X7B000875</t>
  </si>
  <si>
    <t>63516821- 1098681458</t>
  </si>
  <si>
    <t>AYALA GONZALEZ SANDRA MILENA -  BONILLA AYALA JOSE LEONARDO</t>
  </si>
  <si>
    <t>3145294320 - 3103647294</t>
  </si>
  <si>
    <t>JTS109</t>
  </si>
  <si>
    <t>A460D022411</t>
  </si>
  <si>
    <t>9FBHJD404NM051375</t>
  </si>
  <si>
    <t>GARZON JIMENEZ JAIRO</t>
  </si>
  <si>
    <t>JAIRO JIMENEZ</t>
  </si>
  <si>
    <t>TZR900</t>
  </si>
  <si>
    <t>10TRJ0533372</t>
  </si>
  <si>
    <t>VF7YEBMFCC2125591</t>
  </si>
  <si>
    <t xml:space="preserve">OCAMPO MONROY JAYDER </t>
  </si>
  <si>
    <t>SPQ981</t>
  </si>
  <si>
    <t>G4JS6249072</t>
  </si>
  <si>
    <t>KMJWWH7WP7U796300</t>
  </si>
  <si>
    <t>GARZON VALBUENA JAVIER ORLANDO</t>
  </si>
  <si>
    <t>KSP654</t>
  </si>
  <si>
    <t>A460D025279</t>
  </si>
  <si>
    <t>9FBHJD409NM084839</t>
  </si>
  <si>
    <t>RAMIREZ SANCHEZ JAZMIN ANDREA</t>
  </si>
  <si>
    <t>JOSE ELKIN TIQUE DUCUARA</t>
  </si>
  <si>
    <t>JOV137</t>
  </si>
  <si>
    <t>SFG1821393867</t>
  </si>
  <si>
    <t>LVZA53P98NCB01389</t>
  </si>
  <si>
    <t>RODRIGUEZ ALDANA CLAUDIA MILENA</t>
  </si>
  <si>
    <t>GOMEZ GARCIA FRANKLIN STEVEN</t>
  </si>
  <si>
    <t>EQP558</t>
  </si>
  <si>
    <t>J05EAU20425</t>
  </si>
  <si>
    <t>9F3FC9JGTLXX10319</t>
  </si>
  <si>
    <t>JVK653</t>
  </si>
  <si>
    <t>DK15-0621448082</t>
  </si>
  <si>
    <t>LVZX42KB3P9A00195</t>
  </si>
  <si>
    <t>SILVA HURTADO ELSA LUCIA</t>
  </si>
  <si>
    <t>ISMAEL CASSAB</t>
  </si>
  <si>
    <t>LCO459</t>
  </si>
  <si>
    <t>457908U1029003</t>
  </si>
  <si>
    <t>9BM634011KB110404</t>
  </si>
  <si>
    <t>IBAÑEZ OSMA JOSE WALTER</t>
  </si>
  <si>
    <t xml:space="preserve">IBAÑEZ OSMA JOSE WALTHER </t>
  </si>
  <si>
    <t xml:space="preserve"> 314 2961767</t>
  </si>
  <si>
    <t>LJU297</t>
  </si>
  <si>
    <t xml:space="preserve">RENAULT </t>
  </si>
  <si>
    <t>AUTOMOVIL</t>
  </si>
  <si>
    <t>J759Q118783</t>
  </si>
  <si>
    <t>9FB4SR0E5PM282123</t>
  </si>
  <si>
    <t>ORTIZ IBAGON CARLOS FERNANDO</t>
  </si>
  <si>
    <t>KYQ677</t>
  </si>
  <si>
    <t>BYD</t>
  </si>
  <si>
    <t>BYD-2912 TZ-XY-A 121001962/BYD-2912 TZ-XY-A 121001959</t>
  </si>
  <si>
    <t>LC04S44N0NE000220</t>
  </si>
  <si>
    <t>ELECTRICO</t>
  </si>
  <si>
    <t>890.903.938 / 860.066.942-7</t>
  </si>
  <si>
    <t>BANCOLOMBIA SA / CAJA DE COMPENSACIÓN FAMILIAR COMPENSAR</t>
  </si>
  <si>
    <t>310 2465817</t>
  </si>
  <si>
    <t>KYQ676</t>
  </si>
  <si>
    <t>BYD-2912 TZ-XY-A 121001961/BYD-2912 TZ-XY-A 121001960</t>
  </si>
  <si>
    <t>LC04S44N2NE000221</t>
  </si>
  <si>
    <t>890903938 / 860.066.942-7</t>
  </si>
  <si>
    <t>LJU588</t>
  </si>
  <si>
    <t>926996U1250903</t>
  </si>
  <si>
    <t>9BM368006KB112789</t>
  </si>
  <si>
    <t xml:space="preserve">CONTRERAS WILLIAM </t>
  </si>
  <si>
    <t>LJU589</t>
  </si>
  <si>
    <t>926996U1250990</t>
  </si>
  <si>
    <t>9BM368006KB112825</t>
  </si>
  <si>
    <t>RODRIGUEZ VILLAMIL WILLIAM DAVID</t>
  </si>
  <si>
    <t>LJS758</t>
  </si>
  <si>
    <t>J05EVE11408</t>
  </si>
  <si>
    <t>9F3FC9JL7PXX10602</t>
  </si>
  <si>
    <t xml:space="preserve">TRIANA CHACON DIDIER ADOLFO </t>
  </si>
  <si>
    <t>IBAÑEZ OSMA WILSON NOE</t>
  </si>
  <si>
    <t>LPY518</t>
  </si>
  <si>
    <t>SCANIA</t>
  </si>
  <si>
    <t>DC09 101 K01 8401621</t>
  </si>
  <si>
    <t>9BSK4X200P4012489</t>
  </si>
  <si>
    <t>19260966 / 19469611</t>
  </si>
  <si>
    <t>PEDRO JOSE CARDENAS LEON / LEON MORENO RIGOBERTO</t>
  </si>
  <si>
    <t>WGP305</t>
  </si>
  <si>
    <t>YD25351530A</t>
  </si>
  <si>
    <t>JN1MC2E26Z0002458</t>
  </si>
  <si>
    <t>LUIS CAMILO CARVAJAL</t>
  </si>
  <si>
    <t>LPZ964</t>
  </si>
  <si>
    <t>M9TC678C032794</t>
  </si>
  <si>
    <t>93YF62009PJ278730</t>
  </si>
  <si>
    <t>800126471-1</t>
  </si>
  <si>
    <t>LQK875</t>
  </si>
  <si>
    <t>W1V907631PP474175</t>
  </si>
  <si>
    <t>CONTRERAS GARCIA ARLEY</t>
  </si>
  <si>
    <t>LQK874</t>
  </si>
  <si>
    <t>W1V907631PP473513</t>
  </si>
  <si>
    <t>RODRIGUEZ LAMPREA HENRY LEONARDO</t>
  </si>
  <si>
    <t>LQK873</t>
  </si>
  <si>
    <t>W1V907631PP464966</t>
  </si>
  <si>
    <t>CARREÑO RAMIREZ JHON ARTURO</t>
  </si>
  <si>
    <t>LLP816</t>
  </si>
  <si>
    <t>DK15-0622042454</t>
  </si>
  <si>
    <t>LVZX42KB2P9A13066</t>
  </si>
  <si>
    <t xml:space="preserve">CHAVES SANDOVAL JHON HUBERT </t>
  </si>
  <si>
    <t>SI</t>
  </si>
  <si>
    <t>LLP490</t>
  </si>
  <si>
    <t>DK12-0622348038</t>
  </si>
  <si>
    <t>LVZZ42F96PAA02635</t>
  </si>
  <si>
    <t>LEIDY YOBANA JIMENEZ HERNANDEZ</t>
  </si>
  <si>
    <t>JUAN GABRIEL RODRIGUEZ</t>
  </si>
  <si>
    <t>LUM998</t>
  </si>
  <si>
    <t>WILSON BARRETO</t>
  </si>
  <si>
    <t>LZM397</t>
  </si>
  <si>
    <t>LUM719</t>
  </si>
  <si>
    <t>ANGEL PRIETO</t>
  </si>
  <si>
    <t>LUM 578</t>
  </si>
  <si>
    <t>LIDERTUR S.A.S.</t>
  </si>
  <si>
    <t>ORTEGON SIERRA CARLOS EDUARDO</t>
  </si>
  <si>
    <t>WEW328</t>
  </si>
  <si>
    <t>D4BHD038149</t>
  </si>
  <si>
    <t>KMJWA37HAEU604953</t>
  </si>
  <si>
    <t>JIMENEZ HERNANDEZ LEIDY YOBANA</t>
  </si>
  <si>
    <t>GARCIA MELO JHON EDISON</t>
  </si>
  <si>
    <t>FREDDY ALEXANDER ZAQUE</t>
  </si>
  <si>
    <t>311 2615850</t>
  </si>
  <si>
    <t>WGP482</t>
  </si>
  <si>
    <t>JUAN CARLOS BOHADA</t>
  </si>
  <si>
    <t>ETT 182</t>
  </si>
  <si>
    <t>EXX698</t>
  </si>
  <si>
    <t>E412C1338864</t>
  </si>
  <si>
    <t>9FBHSR5B6KM481229</t>
  </si>
  <si>
    <t>CESAR GOMEZ</t>
  </si>
  <si>
    <t>WPR969</t>
  </si>
  <si>
    <t>2842Q256308</t>
  </si>
  <si>
    <t>9FBHSR595MM740169</t>
  </si>
  <si>
    <t>WNK021</t>
  </si>
  <si>
    <t>MARTHA CORREA</t>
  </si>
  <si>
    <t>FRR407</t>
  </si>
  <si>
    <t>CRISTIANO JHONATAN</t>
  </si>
  <si>
    <t>TIQUE DUCUARA LUIS FERNANDO</t>
  </si>
  <si>
    <t>SPN 865</t>
  </si>
  <si>
    <t>LEON CASALLAS DANIELA</t>
  </si>
  <si>
    <t>LEON RUIZ NILSONBERG</t>
  </si>
  <si>
    <t>WNZ848</t>
  </si>
  <si>
    <t>JHONATAN LOTTA MARTINEZ</t>
  </si>
  <si>
    <t>GES610</t>
  </si>
  <si>
    <t xml:space="preserve">GOLDEN DRAGON </t>
  </si>
  <si>
    <t xml:space="preserve">ROSA MARIA BERMUDEZ </t>
  </si>
  <si>
    <t>WOX698</t>
  </si>
  <si>
    <t>STEVEN DE JESUS PALACIOS</t>
  </si>
  <si>
    <t>WNY613</t>
  </si>
  <si>
    <t>MAURICIO PINTO</t>
  </si>
  <si>
    <t>311 2757663</t>
  </si>
  <si>
    <t>FXT976</t>
  </si>
  <si>
    <t>2842Q253760</t>
  </si>
  <si>
    <t>9FBHSR595MM616955</t>
  </si>
  <si>
    <t>CORREA ACEVEDO JONATHAN DAVID</t>
  </si>
  <si>
    <t>301 4381144</t>
  </si>
  <si>
    <t xml:space="preserve">TIQUE MAHECHA FERNANDO </t>
  </si>
  <si>
    <t>TLL968</t>
  </si>
  <si>
    <t>CLAVIJO MONDRAGON SONIA FERNANDA</t>
  </si>
  <si>
    <t>GZZ 672</t>
  </si>
  <si>
    <t>SOLANO MUÑOZ LUIS GERARDO</t>
  </si>
  <si>
    <t>SPL 749</t>
  </si>
  <si>
    <t>EYX353</t>
  </si>
  <si>
    <t>E412C137867</t>
  </si>
  <si>
    <t>9FBHSR5B6KM572883</t>
  </si>
  <si>
    <t>DIAZ OSCAR ORLANDO</t>
  </si>
  <si>
    <t>USB570</t>
  </si>
  <si>
    <t>TOVAR DELGADO LIZ VALENTINA</t>
  </si>
  <si>
    <t>EDWIN ERISSON SANCHEZ WILCHES</t>
  </si>
  <si>
    <t>TLO821</t>
  </si>
  <si>
    <t>JUAN ESTEBAN OVALLE</t>
  </si>
  <si>
    <t>CRISTIAN SANCHEZ</t>
  </si>
  <si>
    <t>WPN274</t>
  </si>
  <si>
    <t>LUL134</t>
  </si>
  <si>
    <t>TORO OSPINA CARLOS JULIO</t>
  </si>
  <si>
    <t>EQX882</t>
  </si>
  <si>
    <t>ACEVEDO VELEZ CESAR</t>
  </si>
  <si>
    <t>HECTOR CUBILLOS</t>
  </si>
  <si>
    <t>LLQ182</t>
  </si>
  <si>
    <t>DAVID MORALES ZAPATA</t>
  </si>
  <si>
    <t>JEISON FABIAN CARO</t>
  </si>
  <si>
    <t>GVK095</t>
  </si>
  <si>
    <t>LILIANA FUQEN</t>
  </si>
  <si>
    <t>301 2997446</t>
  </si>
  <si>
    <t>TUN698</t>
  </si>
  <si>
    <t xml:space="preserve">MARIA YOLANDA ARDILA </t>
  </si>
  <si>
    <t xml:space="preserve">JEIMER AMAYA </t>
  </si>
  <si>
    <t>WOX151</t>
  </si>
  <si>
    <t>TLO1733</t>
  </si>
  <si>
    <t>CAROLINA CHACON</t>
  </si>
  <si>
    <t>EDWIN APONTE</t>
  </si>
  <si>
    <t>Compensar Cajicá</t>
  </si>
  <si>
    <t xml:space="preserve">Angélica Osorio </t>
  </si>
  <si>
    <t>12:30  m.</t>
  </si>
  <si>
    <t>ACACIAS</t>
  </si>
  <si>
    <t>SOGAMOSO</t>
  </si>
  <si>
    <t>LA CALERA</t>
  </si>
  <si>
    <t>VIANI</t>
  </si>
  <si>
    <t>SANTA ROSA DE OSOS</t>
  </si>
  <si>
    <t>SAMACA</t>
  </si>
  <si>
    <t>MONTERIA</t>
  </si>
  <si>
    <t>PRADO (TOL)</t>
  </si>
  <si>
    <t>ANAPIOMA</t>
  </si>
  <si>
    <t>MELGAR</t>
  </si>
  <si>
    <t>MANIZALES</t>
  </si>
  <si>
    <t>APIA RISARALDA</t>
  </si>
  <si>
    <t>FACATATIVA</t>
  </si>
  <si>
    <t>QUIMBAYA (QUINDIO)</t>
  </si>
  <si>
    <t>GUAYATA</t>
  </si>
  <si>
    <t>GUASCA</t>
  </si>
  <si>
    <t>ARMENIA</t>
  </si>
  <si>
    <t>BIUGA</t>
  </si>
  <si>
    <t>PUERTO BOYACA</t>
  </si>
  <si>
    <t>PAIPA</t>
  </si>
  <si>
    <t>TENA</t>
  </si>
  <si>
    <t>CHICAQUE</t>
  </si>
  <si>
    <t>CHIVOR</t>
  </si>
  <si>
    <t>DESIERTO DE LA TATACOA</t>
  </si>
  <si>
    <t>VIOTA</t>
  </si>
  <si>
    <t>NEMOCON</t>
  </si>
  <si>
    <t>TENJO</t>
  </si>
  <si>
    <t>SUESCA</t>
  </si>
  <si>
    <t>SESQUILE</t>
  </si>
  <si>
    <t>NIMAIMA</t>
  </si>
  <si>
    <t>CHIA</t>
  </si>
  <si>
    <t>PUERTO ASIS</t>
  </si>
  <si>
    <t>NILO</t>
  </si>
  <si>
    <t>USOCOELLO</t>
  </si>
  <si>
    <t>AQUITANIA</t>
  </si>
  <si>
    <t>YOPAL</t>
  </si>
  <si>
    <t>RIVERA HUILA</t>
  </si>
  <si>
    <t>QUINBAYA</t>
  </si>
  <si>
    <t>PACHO</t>
  </si>
  <si>
    <t>VISTA HERMOSA META</t>
  </si>
  <si>
    <t>CAJICA</t>
  </si>
  <si>
    <t>76  </t>
  </si>
  <si>
    <t>CALLE 40 - MUNICIPIO DE SUPATÁ - CALLE 40 </t>
  </si>
  <si>
    <t>5: 00 AM </t>
  </si>
  <si>
    <t>10 P.M </t>
  </si>
  <si>
    <t>SUPATA</t>
  </si>
  <si>
    <t>Bogotá - Neiva - Bogotá</t>
  </si>
  <si>
    <t>LUIS CARLOS GARCÍA SÁNCHEZ</t>
  </si>
  <si>
    <t xml:space="preserve">LUGAR DE SALIDA:Unidad de Extensión Facultad de Ciencias y Educación Carrera 28 # 34-20 VER FORMATO DE SOLICITUD DE TRANSPORTE TERRESTRE </t>
  </si>
  <si>
    <t>LUGAR DE SALIDA: SEDE CALLE 40
LUGAR DE DESTINO: SEDE VIVERO</t>
  </si>
  <si>
    <t>UGAR DE SALIDA: SEDE CALLE 40
LUGAR DE DESTINO: SEDE ADUANILLA DE PAIBA</t>
  </si>
  <si>
    <t>Luis Alberto Vargas Sánchez </t>
  </si>
  <si>
    <t>BOGOTA - TUNJA - BOGOTA</t>
  </si>
  <si>
    <t>BOGOTA - TINJACA - BOGOTA</t>
  </si>
  <si>
    <t>TINJACA</t>
  </si>
  <si>
    <t xml:space="preserve">Wilson Jairo Pinzón CasallasO     </t>
  </si>
  <si>
    <t xml:space="preserve">Efraín Franco Arbeláez         </t>
  </si>
  <si>
    <t>315 871 15</t>
  </si>
  <si>
    <t>SEDE CALLE 40  CRA 8 No. 40-78 - COLEGIO VILLEMAR</t>
  </si>
  <si>
    <t xml:space="preserve">EL SERVICIO NO SE PRESTO </t>
  </si>
  <si>
    <t>mv 867 realiza recorrido de retorno (melgar - bogota) 5 pax</t>
  </si>
  <si>
    <t>12</t>
  </si>
  <si>
    <t>Daniel Martinez </t>
  </si>
  <si>
    <t>316 6137855</t>
  </si>
  <si>
    <t>Sede Macarena - dig 136 No. 84 - 21 -  Macarena </t>
  </si>
  <si>
    <t>Sede Tecnologica - dg 136 No. 84 - 21 -  Sede Tecnologica </t>
  </si>
  <si>
    <t>Sede Ingeneiría -  dg 136 No. 84 - 21 - sede ing </t>
  </si>
  <si>
    <t>Sede Bosa - dg 136 No. 84 - 21 - sede bosa </t>
  </si>
  <si>
    <t>Sede Asab - dg 136 No. 84 - 21 - Asab </t>
  </si>
  <si>
    <t>dig 136 No. 84 - 21 - </t>
  </si>
  <si>
    <t>Sede Macarena </t>
  </si>
  <si>
    <t>Sede Tecnologica </t>
  </si>
  <si>
    <t>Sede Ingeneiría </t>
  </si>
  <si>
    <t>Sede Bosa </t>
  </si>
  <si>
    <t>Sede Asab </t>
  </si>
  <si>
    <t>FACULTAD Ciencias Matematicas y Naturales</t>
  </si>
  <si>
    <t>BIENESTAR UNIVERSITARIO</t>
  </si>
  <si>
    <t>sede facultad de artes ASAB  -  Aduanilla de paiba - facultad de artes ASAB</t>
  </si>
  <si>
    <t>Sede calle 40 carrera 8va -  aduanilla de páiba (biblioteca central ud )  - Sede Calle 40 </t>
  </si>
  <si>
    <t>facultad de artes ASAB palacio la merced </t>
  </si>
  <si>
    <t>Sede calle 40 carrera 8va</t>
  </si>
  <si>
    <t>aduanilla de páiba (biblioteca central ud ) </t>
  </si>
  <si>
    <t>1:00pm</t>
  </si>
  <si>
    <t>12:00m</t>
  </si>
  <si>
    <t>carlos mejia</t>
  </si>
  <si>
    <t>jairo sanchez </t>
  </si>
  <si>
    <t>Luis Alberto Vargas Sánchez</t>
  </si>
  <si>
    <t>Bogotá, Puente de Boyacá, Samacá, Villa de Leyva, 
Villa de leyva: recorridos urbanos y rurales: Museo Paleontológico, Observatorio Solar Muisca, Cipaleo.
Villa de Leyva, Chiquinquirá, Fúquene, Laguna de Fúquene, Santuario de la Isla - IGAC.
Ubaté, Bogotá</t>
  </si>
  <si>
    <t>300 5635286</t>
  </si>
  <si>
    <t>Edilberto Suárez Torres / Omar Cortes</t>
  </si>
  <si>
    <t>INGENIERIA</t>
  </si>
  <si>
    <t>BOGOTA - NOCAIMA</t>
  </si>
  <si>
    <t>Gloria Ramírez</t>
  </si>
  <si>
    <t>KHAREN PINILLA 
GUERRERO</t>
  </si>
  <si>
    <t xml:space="preserve">DIA 1: (06:00 AM) SALIDA DE BOGOTÁ Sede Sabio Caldas "Carrera 8 No.40-62", SILVANIA, FUSAGASUGÁ, CHINAUTA (CENTRO URBANO 
Y UN SECTOR RURAL), SALIDA EN SENTIDO DE PEREIRA VÍA IBAGUÉ (PARADAS EN MEDIO DE 
LA VÍA- PERNOCTAR EN IBAGUÉ. (06:00 PM) 
DÍA 2: (06:00 AM) SALIDA DE IBAGUÉ – QUIMBAYA QUINDÍO VISITA LA GRANJA MAMALULU. 
RECORRIDO URBANO PEREIRA. PERNOCTAR EN MANIZALES. (06:00 PM) 
DÍA 3: (06:00 AM) SALIDA DESDE MANIZALES. VISITA PARQUE NACIONAL DE LOS NEVADOS. 
TERMALES EL SIFÓN. PERNOCTAR EN MANIZALES. (06:00 PM) 
DÍA 4: (06:00 AM) MANIZALES – HONDA. PARADA EN SAN FRANCISCO CUNDINAMARCA 
INICIAIVA ALDEA FELIZ. LLEGADA A BOGOTÁ  Sede Sabio Caldas "Carrera 8 No.40-62". (06:00 PM) </t>
  </si>
  <si>
    <t xml:space="preserve">José Luis Herrera 
Escorcia </t>
  </si>
  <si>
    <t>6:30am</t>
  </si>
  <si>
    <t>Facultad de Ingeniería Sede Sabio Caldas "Carrera 8 No.40-62"</t>
  </si>
  <si>
    <t xml:space="preserve">Día 1: Salida Facultad de Ingenieria "Carrera 8 no. 40-62" 6:30 a.m. vía Calle 80, parada en vía a Siberia-Tenjo 8:00 a.m.,  
Llegada a Subachoque 10:00 a.m. veredas: Cascajal, Santa Rosa, Canica  
Baja, La Yeguera, Tibagota, La Piñuela 11:00 a.m. ,Municipio El Rosal veredas 
: El Rodeo, Santa Barbara, Tierra Grata, Paso Ancho, Prado, Municipio de 
Facativa 3:00 p.m. veredas: El Corzo, Mancilla, Municpio Mosquera:  
Mondoñedo 5:00 p.m., retorno a Bogotá sede Sabio Caldas 6:00 p.m </t>
  </si>
  <si>
    <t>Luis Alfonso Gutiérrez
Bermúdez</t>
  </si>
  <si>
    <t>Carrera 13 # 14 - 69</t>
  </si>
  <si>
    <t>BARRANQUILLA</t>
  </si>
  <si>
    <t xml:space="preserve"> Cl. 42 #43-131, Nte. Centro Historico, Barranquilla</t>
  </si>
  <si>
    <t>FACULTA CIENCIAS MATEMÁTICAS Y NATURALES</t>
  </si>
  <si>
    <t xml:space="preserve"> Sergio Córdoba Córdoba </t>
  </si>
  <si>
    <t>Parque Acuático y de Conservación Piscilago. (HORA DE RECOGIDA ESTUDIANTES 6:00 AM  Y LLEVAR Y DEJAR AL GRUPO EN PISCILAGO) EL VEHICULO SE DEVUELVE SOLO. Se solicita bus con capacidad para 35 personas ya que se llevan maletas de campo, materiales y equipos.Preferiblemente que el bus cuenta con buenos maleteros.</t>
  </si>
  <si>
    <t>Sede calle 40 carrera 8va -  ALCALDIA MAYOR DE BOGOTA</t>
  </si>
  <si>
    <t>Salida 6:00 am sede de la Macarena B – Planta de Tratamiento de Agua Tibitoc ( Via Briceño Zipaquira) – parada almuerzo –Salida para Bogotá </t>
  </si>
  <si>
    <t>Bogota Macarena B - Parque Industrial Canavita Vereda Canavita Km 22. Tocancipà, Cundinamarca, Tocancipa, Cundinamarca 11111 ( BELCORP) - almuerzo - Bogota Macarena B</t>
  </si>
  <si>
    <t>INTI CAMILO MONGE ROMERO</t>
  </si>
  <si>
    <t>LUIS CARLOS
GARCÍA SÁNCHEZ Y JOSUE ANSELMO
GARCÍA ORTÍZ</t>
  </si>
  <si>
    <t>3208263337 y 3213293331</t>
  </si>
  <si>
    <t xml:space="preserve">LUGAR DE SALIDA: Sede Macarena A Carrera 3 No. 26A-40 (Universidad Distrital, sede 40) VER FORMATO DE SOLICITUD DE TRANSPORTE TERRESTRE </t>
  </si>
  <si>
    <t xml:space="preserve">Bogotá- Rivera (Huila) Cooagropaz- Bogotá </t>
  </si>
  <si>
    <t>RIVERA (HUILA)</t>
  </si>
  <si>
    <t>Sede Macarena A Carrera 3 No. 26A-40</t>
  </si>
  <si>
    <t xml:space="preserve">                             </t>
  </si>
  <si>
    <t>Bogotá - Represa del Muña - Granada - Silvania - Fusagasuga -Melgar - Ricaurte - Girardot - Espinal - Aipe - Neiva . Ecoreserva La Tribuna - Juncal - Espinal - Girardot - Bogota</t>
  </si>
  <si>
    <t xml:space="preserve">Día 1: Salida 6:30 a.m. vía la Calera, parada en Calera 8:00 a.m., llegada a 
Sopó 9:00 a.m., Cerro Pionono 10:00 a.m. veredas: La Diana, Canavita,  
Aposentos, la violeta, Mercenario, Canavita a 12 m, Guasca 1:00 p.m. 
veredas: Santuario, Flores, Santa Barbara, Pastor Ospina, Mariano Ospina 
Guatavita 2:00 p.m. veredas: Santa María, Montecillo, Chaleche, Tocancipa 
3:00 p.m. veredas: Verganzo, La Fuente, El porvenir, Cájica 4:00 p.m. veredas: 
Hato Grande, Rio Grande, Calahorra y Canelon, Chía 5:00 p.m. 
Llegada a Bogotá sede Sabio Caldas 6:30 p.m. </t>
  </si>
  <si>
    <t xml:space="preserve">FACULTAD DE INGENIERIA </t>
  </si>
  <si>
    <t>Facultad sede B de la Macarena calee 4 con 26 D</t>
  </si>
  <si>
    <t>Bogotá- Albán- Vereda Namai, La Maria-Bogotá</t>
  </si>
  <si>
    <t>Bogotá sede central calle 40-Girardot- Agrosavia Nataima (Espinal) -Bogotá</t>
  </si>
  <si>
    <t xml:space="preserve">Bogotá -  Villavicencio Acacías Granada - Bogotá </t>
  </si>
  <si>
    <t>Bogotá - Chipaque - Guayabetal - Quetama - Villavicencio - Acacias - Granada - Villavicencio - Bogotáambao - Facatativa - Bogota</t>
  </si>
  <si>
    <t>Bogotá-La Vega-Medellín-Reserva Natural El Cañon Rio Claro-El Peñol, Guatapé-Bogotá</t>
  </si>
  <si>
    <t>Cesar Ariza</t>
  </si>
  <si>
    <t xml:space="preserve">Alfonso Pazos </t>
  </si>
  <si>
    <t xml:space="preserve">Carlos Germán 
Ramírez 
Ramos </t>
  </si>
  <si>
    <t xml:space="preserve">Bogotá - Chipaque - Caqueza - Quetame - Guayabetal - Pipiral - Acacías - 
Guamal - Bogotá. </t>
  </si>
  <si>
    <t>Facultad de Ingeniería</t>
  </si>
  <si>
    <t>GUAMAL META</t>
  </si>
  <si>
    <t>BOGOTÁ-CHIPAQUE-CAQUEZA-GUAYABETAL-VILLAVICENCIO-RESTREPO- 
BOGOTÁ</t>
  </si>
  <si>
    <t>Universidad Distrital Cra 8 # 40b-78, Bogotá. Granja Mama Lulu, Vda. Palermo, Quimbaya, Quindío, Centro Nacional Para El Estudio Del Bambú Guadua, Corozal, Córdoba, Quindío, Mariposario del Jardìn Botánico del Quindío, Km 3 vía al Valle, Calarcá, Quindío, Universidad Distrital Cra 8 # 40b-78, Bogotá</t>
  </si>
  <si>
    <t>Salida Universidad Distrital FJC (Sede 40 – Ingeniería – 7 a.m) – Reserva Ecológica el Delirio (Barrio aguas claras – Bogotá D.C) – Regreso Universidad Distrital FJC (Sede 40 Ingeniería – 6 p.m)</t>
  </si>
  <si>
    <t xml:space="preserve">David Valbuena </t>
  </si>
  <si>
    <t>Bogotá-Sibate-Pasca-Fusagasuga-Bogotá</t>
  </si>
  <si>
    <t>Lyndon Carvajal</t>
  </si>
  <si>
    <t>Bogotá, Villavicencio, Cubarral, San Martin, Granada, Bogotá</t>
  </si>
  <si>
    <t xml:space="preserve">Bogotá DC - Ibague, Tolima - Bogotá DC
</t>
  </si>
  <si>
    <t>Gustavo Fuentes</t>
  </si>
  <si>
    <t>Bogotá 
Barichara, Santander, Bogotá</t>
  </si>
  <si>
    <t>Edward Tovar</t>
  </si>
  <si>
    <t>Salida: Bogotá sede 40 12:00 a.m:  
Medellìn Visita Plaza de mercado Josè Marìa Vila 11:00 a.m 
Visita Parque Explora 2 p.m
Visita Cerro de Nutibara 7 p.m
Segundo día
Medellín: Visita Cemeneterio Campos de Paz 8 a.m
Visita Metro 12:00 p..m
Visita Cemeneterio San Pedro 3 p.m
Tercer día
Medellín: 4:00 a.m
Municipio Guatapé 8:00 a.m
 Visita municipio 11 a.m
Retorno Bogotá 3 p.m</t>
  </si>
  <si>
    <t>Astrid Parsons</t>
  </si>
  <si>
    <t>Bogotá Calle 40-Inspección La Victoria-Alto La Mula-Bogotá Calle 40</t>
  </si>
  <si>
    <t>Bogotá Sede Universidad Distrital Calle 40 con Carrera 8 - Puenton-El Colegio - Tibacuy, Mesitas del Colegio, Cundinamarca - Bogotá Sede Universidad Distrital Calle 40 con Carrera 8</t>
  </si>
  <si>
    <t>Rodrigo Rey</t>
  </si>
  <si>
    <t>Día 1 salida 6:00 am Nimaima - Tobia_x000D_
Día 2 recorrido Nimaima - Tobia. Regreso a Bogotá</t>
  </si>
  <si>
    <t>Miguel Cepeda</t>
  </si>
  <si>
    <t>Julio Bonilla</t>
  </si>
  <si>
    <t>Bogotá-parque industrial cacique (Funza)-Bogotá</t>
  </si>
  <si>
    <t xml:space="preserve">Bosa Porvenir </t>
  </si>
  <si>
    <t>Martha Mojica</t>
  </si>
  <si>
    <t xml:space="preserve">Edilberto Niño </t>
  </si>
  <si>
    <t xml:space="preserve">Javier Arturo 
Orjuela Castro  - Flor de María 
Umaña Villamizar - José Ignacio 
Rodríguez Molano - Néstor Andrés 
Beltrán Bernal - Feizar Javier Rueda 
Velasco - Julio Fernando 
Ochoa Rodríguez  </t>
  </si>
  <si>
    <t>3004348164 - 3138345303 - 3152044533 - 3016508699 - 3015410398 - 3115066122</t>
  </si>
  <si>
    <t>Bogotá – Universidad Distrital Francisco José de Caldas – La Vega – Villeta, Guaduas – Puerto Boyacá - Barrancabermeja Llegada primer destino, Barrancabermeja- Curumaní - Manaure – Uribia- Cabo de Vela   Llegada 
segundo destino, Cabo de Vela – Uribia – Maicao – Palomino – Santa Marta Llegada tercer 
destino, Santa Marta – Ciénaga - Barranquilla Llegada cuarto destino, Barranquilla – Santa Catalina – Cartagena Llegada quinto destino, REGRESO: Cartagena – Carmen De Bolívar – El Banco- Aguachica - Puerto Boyacá - 
Guaduas - Bogotá</t>
  </si>
  <si>
    <t>CANCELADO POR CORREO DEL 12/04/24 9:54 AM</t>
  </si>
  <si>
    <t xml:space="preserve">Sede Macarena B Carrera 4A # 26D - 54 </t>
  </si>
  <si>
    <t>Bogotá-Icononzo-Vereda Cafreriras, Icononzo-Bogotá, carretera destapada entre Icononzo a la Vereda Cafrerias</t>
  </si>
  <si>
    <t>GRANADA (META)</t>
  </si>
  <si>
    <t>BARICHARA</t>
  </si>
  <si>
    <t>OSCAR EDUARDO
SERRATO
SUAREZ y GLORIA RAQUEL
DAVILA
GONZALEZ</t>
  </si>
  <si>
    <t>313 2931219 y 310 2080799</t>
  </si>
  <si>
    <t xml:space="preserve">LUGAR DE SALIDA: Sede 40, Universidad Distrital FJC, Bogotá VER FORMATO DE SOLICITUD DE TRANSPORTE TERRESTRE </t>
  </si>
  <si>
    <t>Alexandra
Rueda y Oscar
Mahecha</t>
  </si>
  <si>
    <t>3185023339 y 3134878223</t>
  </si>
  <si>
    <t xml:space="preserve">LUGAR DE SALIDA: Sede Macarena A Carrera 3 # 26A - 40   (Universidad Distrital) VER FORMATO DE SOLICITUD DE TRANSPORTE TERRESTRE </t>
  </si>
  <si>
    <t>CANCELADO POR CORREO DEL 15/04/24 15:52</t>
  </si>
  <si>
    <t>CANCEADO POR CORREO DEL 15/04/24 15:52</t>
  </si>
  <si>
    <t>Carlos Hernán Castro</t>
  </si>
  <si>
    <t xml:space="preserve">Dia 1. Bogotá - la vega- Villeta- Honda-Mariquita 
Dia 2. Mariquita-Guayabal- Armero - Ruinas y alrededores 
Dia 3. Guayabal - Murillo- NEVADO DEL RUIZ - Manizales 
Dia 4. Manizales - Pereira Armenia 
Dia 5. Armenia - Ibagué - Bogotá. </t>
  </si>
  <si>
    <t>18:000</t>
  </si>
  <si>
    <t>Antonio Arnovis
Agudelo Rondon</t>
  </si>
  <si>
    <t xml:space="preserve">LUGAR DE SALIDA: Sede Macarena B, Universidad Distrital Francisco José de Caldas, Bogotá. VER FORMATO DE SOLICITUD DE TRANSPORTE TERRESTRE </t>
  </si>
  <si>
    <t>Oscar Eduardo
Serrato Suarez</t>
  </si>
  <si>
    <t>Yecid Javier Salas
Sarmiento</t>
  </si>
  <si>
    <t>CASTILLO (META)</t>
  </si>
  <si>
    <t>URIBIA (GUAJIRA)</t>
  </si>
  <si>
    <t>La Calera-Guasca (Reserva Cárpatos)-Sueva-Sopó-Bogotá Sede Central Calle 40</t>
  </si>
  <si>
    <t>Edgard Cantillo</t>
  </si>
  <si>
    <t>Cesar Polanco</t>
  </si>
  <si>
    <t>Bogotá-La Calera-Guasca- Reserva Ecologica el Encenillo-Reserva Forestal Protectora Paramo Grande-Guatavita-Sopo-Bogotá</t>
  </si>
  <si>
    <t>Edgar Avella</t>
  </si>
  <si>
    <t>Bogotá, D.C: Universidad Distrital sede La 40; Chipaque; Puente Quetame; Guayabetal; Villavicencio; Puerto López; Maderas Inmunizar; Regreso</t>
  </si>
  <si>
    <t xml:space="preserve">Salida Cll 80 autopista Medellin; Alto del vino Km 33; Río Tabacal Mpio La Vega; Laguna Tabacal Mpio de La Vega; Río Tobia Mpio de Nocaima Km 73 Vía Villeta
</t>
  </si>
  <si>
    <t>Bogotá sede central calle 40-Alto del Vino, San Francisco- La Vega- Alto del Vino -Bogota Calle 40</t>
  </si>
  <si>
    <t>Carlos Torres</t>
  </si>
  <si>
    <t>Bogotá  Sede Central_ Villavicencio _ Vereda el Carmen_ Parque Ecológico Humedal Coroncoro y Reserva Forestal Protectora Buenavista Bogotá Sede Central</t>
  </si>
  <si>
    <t>Universidad DIstrital Sede Central _ Villavicencio _ Bogotá</t>
  </si>
  <si>
    <t>Bogotá (Edificio Sabio Caldas)- Tunja - Paipa -  Vereda el Hato (Tuta) - Vereda Rondon (Paipa) - Bogotá.</t>
  </si>
  <si>
    <t>Luis Quijano</t>
  </si>
  <si>
    <t>6:00 am: Salida de Bogotá a Bocatoma Tibitoc en Tocancipá_x000D_
7:30 am Bocatoma Tibitoc _x000D_
8:00 am: Planta de tratamiento Tibitoc _x000D_
1:00 pm: almuerzo en Sopó_x000D_
2:00 pm Planta de tratamiento Sopó _x000D_
4:00 pm: Regreso de Sopó a Bogotá</t>
  </si>
  <si>
    <t>Yolima Agualimpia</t>
  </si>
  <si>
    <t>El primer día se identificarán, muestrearán y analizarán seis puntos de la cuenca alta del río Bogotá, partiendo desde la Universidad Distrital SEDE CENTRAL con rumbo al nacimiento del río Bogotá donde se muestrean 6 punto de cuenca alta y 4 de la cuenca media. En el segundo día se iniciará en el río Magdalena (dos puntos) y otro punto en el río Bogotá 2 Km antes de la desembocadura de este río al río magdalena. Los puntos del río Magdalena se llevarán a cabo su desplazamiento en lancha por las respectivas fuentes de agua. Posteriormente se recorrerá el curso del río Bogotá por la vía Girardot - La Mesa - Bogotá-, identificando y caracterizando cuatro puntos más hasta llegar a Bogotá en el punto puente Cundinamarca (vía carrera 13 hacia Faca 2 Km debajo de la avenida Cali).</t>
  </si>
  <si>
    <t>Norman Torres</t>
  </si>
  <si>
    <t>Punto de encuentro en la sede de la 40 de la UDFJC. Salida por la calle 80 hacia La Vega. Llegando a La Vega se desvía en dirección hacia la Laguna del Tabacal. Regreso a Bogotá por la misma vía (Calle 80).</t>
  </si>
  <si>
    <t>Carolina Lozano</t>
  </si>
  <si>
    <t>Bogotá-Girardot(desembocadura Río Bogotá)-Salento-El Ingenio Azucarero Providenica, Valle del Cauca-Buga-Bogotá</t>
  </si>
  <si>
    <t>Dia 1 : Bogotá Calle 40-desembocadura rio Bogotá-espinal Tolima- Salento Quindío_x000D_
Día 2:  Salento _x000D_
Dia 3:  Salento, Quindío – Lon Chancos, Tuluá – ingenio Providencia- Lon Chancos, Tuluá _x000D_
Día 4: Tuluá – Bogotá Calle 40</t>
  </si>
  <si>
    <t>Alfonso Pazos</t>
  </si>
  <si>
    <t>Bogotá-Cota - Chía - Cajica - Zipaquira-Cogua-Bogotá. Parada en cada casco urbano para recolección de información y reconocimiento del municipio.</t>
  </si>
  <si>
    <t>CLAUDIA GUERRERO</t>
  </si>
  <si>
    <t>Bogotá-Cota - Chía - Cajicá - Zipaquirá-Cogua-Bogotá. Parada en cada casco urbano para recolección de información y reconocimiento del municipio.</t>
  </si>
  <si>
    <t>Bogotá-Muña-Silvania-Espinal-Purificación-Prado-Hidroprado-Bogota</t>
  </si>
  <si>
    <t>Dia 1_x000D_
BOGOTA (Universidad Distrital Sede la 40) - MUÑA - SILVANIA - ESPINAL - PURIFICACION - PRADO._x000D_
_x000D_
Dia 2._x000D_
PRADO - HIDROPRADO - BOGOTA (Universidad Distrital Sede la 40).</t>
  </si>
  <si>
    <t>Jhon León</t>
  </si>
  <si>
    <t>Dia 1_x000D_
BOGOTA (Universidad Distrital Sede la 40) - FUNZA - LA MESA - TOCAIMA - ESPINAL -PURIFICACION - PRADO _x000D_
_x000D_
Dia 2_x000D_
PRADO - HIDROPRADO - BOGOTA (Universidad Distrital Sede la 40)</t>
  </si>
  <si>
    <t>SEDE PRINCIPAL UNIVERSIDAD DISTRITAL FRANCISTO JOSE DE CALDAS_x000D_
VÍA SACHICA - VILLA DE LEYVA_x000D_
MUSEO PALEONTOLÓGICO VILLA DE LEYVA_x000D_
SEDE PRINCIPAL UNIVERSIDAD DISTRITAL FRANCISCO JOSE DE CALDAS</t>
  </si>
  <si>
    <t>María Larrota</t>
  </si>
  <si>
    <t>Salida sede calle 40 con 8 en Bogotá hasta planta Tibitoc EAAB en Tocancipá</t>
  </si>
  <si>
    <t>Helmut Espinosa</t>
  </si>
  <si>
    <t>Universidad Sede central, Salida por Soacha, visita al Muña, Visita al Charquito (primer lugar histórico de producción hidroeléctrica de Bogotá), Camino empedrado en el lugar de Castalia, Rio Bogotá, llegada a Mesitas de El Colegio (hacienda Misiones), pernoctada. _x000D_
_x000D_
Día 2_x000D_
Planta de tratamiento de EMPUCOL (EL Colegio Cundinamarca), Visita a el Salto de Tequendama, asociación de amigos del Salto. Regreso a Bogotá.</t>
  </si>
  <si>
    <t>Bogota (Universidad Distrital sede 40) - ´Fusagasuga - Espinal . Aipe - Neiva - Bogotá (Universidad Distrtital sede Porvenir)</t>
  </si>
  <si>
    <t xml:space="preserve"> Jose Murad</t>
  </si>
  <si>
    <t>se parte desde las 5:30 am visita a colegio la enseñanza vía autopista norte de ahí nos dirigimos al municipio de Sesquilé y finalizamos en el municipio de santa rosa de Viterbo donde se permuta y al otro día se visita la zona y el municipio de Duitama con llegada a Bogotá el día sábado a las 10 pm a la universidad distrital sede 40</t>
  </si>
  <si>
    <t>Jaime Gil</t>
  </si>
  <si>
    <t xml:space="preserve">CANCELADO POR CORREO DEL 18/04/2024 13:07 </t>
  </si>
  <si>
    <t>Universidad Distrital sede Calle 40- Represa del Sisga, Chocontá, Cundinamarca-Villapinzón, Cundinamarca-Páramo de Guacheneque, Vllapinzon-Universidad Distrital Calle 40.</t>
  </si>
  <si>
    <t>Claudia Cardona</t>
  </si>
  <si>
    <t>Sede Central de la Universidad Distrital- Parada en Chia- Parada en Chocontá- Villa de Leyva- Zona urbana y rural- Tunja Bogota</t>
  </si>
  <si>
    <t>Yolanda Hernandez</t>
  </si>
  <si>
    <t>Sede Central, Vereda los Soches- La Regadera- Vereda la Requilina.</t>
  </si>
  <si>
    <t>Bogota (Calle 40, hora 6 am) - Guatavita - Bogota</t>
  </si>
  <si>
    <t>Juan Rodriguez</t>
  </si>
  <si>
    <t>Tocancipa - Espacios urbanos_x000D_
Sesquile -  Suelos de protección urbano_x000D_
Guatavita - Bienes Patrimoniales</t>
  </si>
  <si>
    <t>GERMAN MORENO</t>
  </si>
  <si>
    <t>Alberto Forero
Poveda y Gabriel Mancera
Ortiz</t>
  </si>
  <si>
    <t>3186794591 y 3163321397</t>
  </si>
  <si>
    <t>Elda Janneth
Villarreal Gil, Andrés Venegas
Segura y Maritza Mateus
Vargas</t>
  </si>
  <si>
    <t>300 5868257, 311 8243992 y 3214780943</t>
  </si>
  <si>
    <t>JOHN ALEXANDER LEON CASTILLO</t>
  </si>
  <si>
    <t>Bogotá (Sede Vivero)-Zipaquirá-Cogua-Tausa-Cucunubá-Suesca-Villa de Leyva-Moniquirá-Vélez-Chiquinquirá-Bogotá (Sede Vivero)</t>
  </si>
  <si>
    <t>Bogotá- Armero (Tolima) - Bogotá</t>
  </si>
  <si>
    <t xml:space="preserve"> Sede Macarena A Carrera 3 # 26A - 40</t>
  </si>
  <si>
    <t xml:space="preserve">CANCELADO POR CORREO 19/04/24  10:43 </t>
  </si>
  <si>
    <t>ok</t>
  </si>
  <si>
    <t>SEDE PRINCIPAL UNIVERSIDAD DISTRITAL FRANCISTO JOSE DE CALDAS
VÍA SACHICA - VILLA DE LEYVA
MUSEO PALEONTOLÓGICO VILLA DE LEYVA
SEDE PRINCIPAL UNIVERSIDAD DISTRITAL FRANCISCO JOSE DE CALDAS</t>
  </si>
  <si>
    <t xml:space="preserve">sede bosa </t>
  </si>
  <si>
    <t>Dia 1. Bogotá - la vega- Villeta- Honda-Mariquita Dia 2. Mariquita-Guayabal- Armero - Ruinas y alrededores Dia 3. Guayabal - Murillo- NEVADO DEL RUIZ - Manizales Dia 4. Manizales - Pereira Armenia Dia 5.Armenia - Ibagué - Bogotá.</t>
  </si>
  <si>
    <t>Bogotá -Villavicencio Puerto Lopez -km 35 via pto lopez pto gaitan - Bogotá</t>
  </si>
  <si>
    <t xml:space="preserve">LUGAR DE SALIDA: Sede de la 40 UDFJC (sobre la carrera octava), Bogotá. VER FORMATO DE SOLICITUD DE TRANSPORTE TERRESTRE </t>
  </si>
  <si>
    <t>Carolina María
Lozano Barrero</t>
  </si>
  <si>
    <t>Bogotá - Mocoa: Centro de experimentación Amazónico y Estación científica - Bogotá.</t>
  </si>
  <si>
    <t>Bogotá - Mocoa (Putumayo) - Bogotá</t>
  </si>
  <si>
    <t>Centro de Experimentación Amazónico y Estación Científica - Mocoa, Putumayo</t>
  </si>
  <si>
    <t xml:space="preserve">10:00 a.m </t>
  </si>
  <si>
    <t>Juan Camilo Dumar Rodríguez, Abelardo Rodríguez Bolaños y Sergio Córdoba Córdoba</t>
  </si>
  <si>
    <t>3138549298 -3102707742-3106786703</t>
  </si>
  <si>
    <t>Se requieren dos servicios (2 vehículos con capacidad 40 pasajeros por la necesidad de maletas) Los buses permaneceran el el sitio hasta la fecha d e regreso NOTA:En esta práctica contaremos con la presencia del señor Rector de la universidad.</t>
  </si>
  <si>
    <t>Bogotá 
Planta de Tratamiento de Agua Potable Tibitoc, Tocancipá, Cundinamarca, Bogotá</t>
  </si>
  <si>
    <t>Salida a las 7:00 a.m. desde la sede de la 40 de la UDFJC (por la carrera octava) hacia el municipio de La Vega – Cundinamarca, tomando la calle 80, para llegar a la Laguna El Tabacal. Regreso a las 4:00 p.m. desde la Laguna El Tabacal ubicada en el municipio de Cota – Cundinamarca, hacia la sede de la 40 de la UDFJC (por la carrera octava), tomando la calle 80.</t>
  </si>
  <si>
    <t>Bogotá Calle 40-Guaduas-Armero Guayabal-Aremero Camposanto-Mariquita-Escuela de la Defensa Civil Mariquita-Bogotá Calle 40</t>
  </si>
  <si>
    <t>Salida sede calle 40 Universidad Distrital, Armero guayabal (pueblo), posteriormente Armero (campo santo), Mariquita Tolima, escuela de la defensa civil en Mariquita, Bogotá sede calle 40 Universidad Distrital.</t>
  </si>
  <si>
    <t xml:space="preserve">Gabriel Anzola </t>
  </si>
  <si>
    <t>Bogota-Guayabetal-Villavicencio-Cumaral -Bogotá</t>
  </si>
  <si>
    <t>Bogotá-Guayabetal-Villavicencio- Cumaral, Bogota</t>
  </si>
  <si>
    <t>Tito Gutierrez</t>
  </si>
  <si>
    <t>Bogotá-La calera-Laguna de Chingaza  ( Parque Nancional Natural) -Bogota</t>
  </si>
  <si>
    <t>Luis Ortiz</t>
  </si>
  <si>
    <t>Bogotá-Sede central-calle 80-Siberia- Direccion Laboratorio CAR-Mosquera Cundinamarca-Sede central- Bogotá</t>
  </si>
  <si>
    <t xml:space="preserve">Gabriel Escobar </t>
  </si>
  <si>
    <t>Bogotá-Santa Rosa de Viterbo_Bogotá</t>
  </si>
  <si>
    <t>Robert Leal</t>
  </si>
  <si>
    <t>Bogotá - Agua de Dios y Tocaima (C/marca) - Bogotá</t>
  </si>
  <si>
    <t>Salida de Bogotá autopista norte por la vía a Tunja con llegada a Villa de Leyva y sus alrededores.</t>
  </si>
  <si>
    <t>Bogotá, Guaduas, Cambao, Armero, Mariquita, Honda, Guaduas, Bogotá</t>
  </si>
  <si>
    <t xml:space="preserve">Clara Botia </t>
  </si>
  <si>
    <t>Sede central Universidad Distrital - Granja Mamá Lulu Quimbaya Quindio - Paraiso del Bambu y de la Guadua Montenegro Quindio - Asociación productores agroecológicos del cañón del río Anaime - regreso Bogotá</t>
  </si>
  <si>
    <t xml:space="preserve">Oscar Media </t>
  </si>
  <si>
    <t>salimos desde la sede central a las 5:00 am para dirigirnos al puente de Boyacá de ahí pasamos a paipa y después permutamos en sogamoso para dirigirnos a laguna negra y terminar en mongui para regresar a Bogota a las 10:00 pm</t>
  </si>
  <si>
    <t xml:space="preserve">Jaime Gil </t>
  </si>
  <si>
    <t>7:00am: Salida de la sede calle 40 a las 7:00am.
8:00am: Llegada aproximada al parque Matarredonda 
8:30am: instrucciones de trabajo e inicio de la caminata
2:00pm: Finalización de la caminata y almuerzo
4:00pm: Regreso a Bogotá - sede calle 40.</t>
  </si>
  <si>
    <t>Luisa Velasquez</t>
  </si>
  <si>
    <t>Bogotá - Tenjo - Guatavita - Bogotá</t>
  </si>
  <si>
    <t xml:space="preserve">Edison Uribe </t>
  </si>
  <si>
    <t>Bogotá sede vivero- choachi finca el tibar -Bogota sede vivero</t>
  </si>
  <si>
    <t xml:space="preserve">César Alvarez </t>
  </si>
  <si>
    <t>Bogota - Cali - Bogota</t>
  </si>
  <si>
    <t xml:space="preserve">Miguel García </t>
  </si>
  <si>
    <t>Bogotá - Parque Chingaza - Recorrido guiado por funcionarios del parque por el costado sur oeste de la laguna Chingaza - Bogotá</t>
  </si>
  <si>
    <t xml:space="preserve">Alberto Figueroa </t>
  </si>
  <si>
    <t>Universidad Distrital Francisco José de Caldas - Sede Central, Bogotá hacia Villapinzón, Cundinamarca y de vuelta desde Villapinzón, Cundinamarca la hacía la Universidad Distrital Francisco José de Caldas - Sede Vivero.</t>
  </si>
  <si>
    <t xml:space="preserve">Jhon Orduña </t>
  </si>
  <si>
    <t>301 3300945</t>
  </si>
  <si>
    <t>María Yaneth 
Álvarez Álvarez y Carlos Mario Castrillón Castro</t>
  </si>
  <si>
    <t>3158400299 y 3170662652</t>
  </si>
  <si>
    <t>Jose Torres Duarte y Oscar Espinosa</t>
  </si>
  <si>
    <t>3103848180 y 3005290015</t>
  </si>
  <si>
    <t>Héctor Edwin Beltrán Gutiérrez</t>
  </si>
  <si>
    <t xml:space="preserve">LUGAR DE SALIDA: Sede Ingeniería Universidad Distrital Francisco José de Caldas (calle 40 con carrera 8) VER FORMATO DE SOLICITUD DE TRANSPORTE TERRESTRE </t>
  </si>
  <si>
    <t>Martha Alexandra
Rueda Esteban</t>
  </si>
  <si>
    <t xml:space="preserve">LUGAR DE SALIDA: Sede Macarena B, Universidad Distrital FJC VER FORMATO DE SOLICITUD DE TRANSPORTE TERRESTRE </t>
  </si>
  <si>
    <t>Sede Macarena A Carrera 3 # 26A - 40</t>
  </si>
  <si>
    <t>Calle 40 - Parque Chicaque - Calle 40 </t>
  </si>
  <si>
    <t>Luz Andrea Rodriguez </t>
  </si>
  <si>
    <t xml:space="preserve">Bogotá, facultad de Ingeniería - Carrera 7 # 40B – 53 - Ciudadela Industrial Duitama, Planta de proceso Pollos el Dorado - Parque Industrial Sogamoso, Grupo siderúrgico Reina - Hotel en Sogamoso. Ciudadela Industrial Duitama (Planta de proceso Pollos el Dorado) - Hotel en Sogamoso.  
Hotel en Sogamoso - Parque Industrial Sogamoso, Grupo siderúrgico Reina – Restaurante en Sogamoso - Bogotá. </t>
  </si>
  <si>
    <t>JAVIER ALONSO PEREZ CUBIDES</t>
  </si>
  <si>
    <t>sitio de llegada.Plata de procesamiento de Pollos el dorado y Grupo sirurgico reina-GSR</t>
  </si>
  <si>
    <t>Bogotá - zona veredal Tabio - El Carrón - Bogotá (sede vivero)</t>
  </si>
  <si>
    <t xml:space="preserve">Bogotá Macarena B - Kilómetro 5 Vía Tabio, Cajicá, - Bogotá </t>
  </si>
  <si>
    <t>Alqueria</t>
  </si>
  <si>
    <t>Bogotá - Funza - Mosquera - La Mesa- Tocaima- Nariño - Girardot - Espinal_x0002_Bogotá</t>
  </si>
  <si>
    <t xml:space="preserve"> Sede Sabio Caldas "Carrera 8 No.40-62"</t>
  </si>
  <si>
    <t>Carlos Germán 
Ramírez
Ramos</t>
  </si>
  <si>
    <t>BOGOTA –MANIZALES– NEIRA – MANIZALES - VILLAMARIA- PALESTINA–
CHINCHINÁ – SANTA ROSA DE CABAL –– DOSQUEBRADAS - PEREIRA -
BOGOTA 
(TODOS LO MUNICIPIOS TIENE RECORRIDO CASCO URBANO</t>
  </si>
  <si>
    <t>5:00pm</t>
  </si>
  <si>
    <t>CESAR AUGUSTO SALINAS BERMUDEZ
• LEONARDO RODRIGUEZ BERNAL
• YENNY ANDREA MARIN SALAZAr</t>
  </si>
  <si>
    <t>311 206 3920
312 331 4506
320 836 793</t>
  </si>
  <si>
    <t>ESPINAL</t>
  </si>
  <si>
    <t>Día 1= Salida de Bogotá a las 5:00 AM. – Villavicencio. - Puerto López (4 PM). 
Pernoctada en Puerto López (Hotel Las Garzas). 
Día 2= Puerto López (8 AM) inicio recorrido rural veredal (Recorrido Urbano y 
Rural) - Alto Menegua de 11 a 12 M - Puerto López – 1 PM regreso a 
Villavicencio – regreso a Bogotá (8:00 PM)</t>
  </si>
  <si>
    <t>8:00pm</t>
  </si>
  <si>
    <t>Oscar F. Torres 
Colmenares</t>
  </si>
  <si>
    <t>Villa de Leyva - Ciudad de Tunja -Sogamoso – Aquitania Laguna de Tota –
Regreso a Bogotá</t>
  </si>
  <si>
    <t>Claudia Berenice Rojas</t>
  </si>
  <si>
    <t>Día 1: Salida 6:30 a.m. vía la Calera, parada en Calera 8:00 a.m., llegada a 
Guasca 9:00 a.m. trabajo alrededores, Guatavita 2:00 p.m. y alrededores
Llegada a Bogotá sede Sabio Caldas 6:30 p.m.</t>
  </si>
  <si>
    <t>José Luis Herrera 
Escorcia</t>
  </si>
  <si>
    <t xml:space="preserve">SERVIO JAVIER 
CONTRERAS </t>
  </si>
  <si>
    <t>BOGOTA –TUNJA – SOGAMOSO – NOBSA – MONGUI – SOGAMOSO – DUITAMA –
PAIPA – VILLA DE LEYVA – TUNJA – VILLA DE LEYVA – CHIQUINQUIRÁ – VILLA DE 
LEYVA – ZIPAQUIRÁ – BOGOTÁ</t>
  </si>
  <si>
    <t>90 - 3 VEHICULOS PARA 30 PASAJEROS</t>
  </si>
  <si>
    <t>CESAR AUGUSTO SALINAS - LEONARDO RODRIGUEZ 
BERNAL
BERMUDEZ</t>
  </si>
  <si>
    <t>Bogotá- Soó Municipiop de Sopo-Parque Ecologico Pianono-Bogotá</t>
  </si>
  <si>
    <t>Andrés Cardenas</t>
  </si>
  <si>
    <t>Día 1: Salida 6:30 a.m. vía Villavicencio, vía Cáqueza-Choachi 9:00 a.m., 
Subida al cerro de la Virgen de Monruta 11:00 a.m.
almuerzo en Cáqueza12:30 p.m., recorrido área sur de Cáqueza 3:00 p.m.,
retorno a Bogotá sede Sabio Caldas 6:30 p.m.</t>
  </si>
  <si>
    <t>Día 1= Salida de Bogotá (5:45 am) - El Rosal y Subachoque (recorrido 
URBANO Y RURAL) Paradas en intermedias en cada Municipio – Almuerzo 1 a 
2 pm. La Vega (Cundinamarca) 6 pm y pernoctada HOTEL CAMPESTRE 
localizado a 7 kilómetros del centro de la Vega – vereda San Juan, 4 
kilómetros sin pavimentar. Día 2= La Vega RURAL – Hotel campestre. Día 3= 
La Vega URBANO - Regreso a Bogotá (7:00) pm</t>
  </si>
  <si>
    <t>CAQUEZA</t>
  </si>
  <si>
    <t>FUNZA</t>
  </si>
  <si>
    <t>VILLAPINZON</t>
  </si>
  <si>
    <r>
      <t> LUGAR DE SALIDA: Sede UNIVERSIDAD DISTRITAL SEDE LA 40, Universidad Distrital F.J.C.,) VER FORMATO DE SOLICITUD DE TRANSPORTE TERRESTRE  </t>
    </r>
    <r>
      <rPr>
        <sz val="8"/>
        <color rgb="FFFF0000"/>
        <rFont val="Calibri"/>
        <family val="2"/>
        <scheme val="minor"/>
      </rPr>
      <t>SE COBRA DIA ADICIONAL DE ACUERDO A SOLICITUID DE FACULTAD DEL 01/06/23  17:28</t>
    </r>
  </si>
  <si>
    <r>
      <t xml:space="preserve">Se necesita un bus Bus con capacidad para 30 estudiantes debido a que se necesita espacio para alojar maletas de campo, materiales y equipos para 5 días de trabajo. Preferiblemente que el bus cuenta con buenos maleteros y/o parrilla en el techo. que tenga condiciones para transportarse por </t>
    </r>
    <r>
      <rPr>
        <b/>
        <sz val="8"/>
        <color theme="1"/>
        <rFont val="Calibri"/>
        <family val="2"/>
        <scheme val="minor"/>
      </rPr>
      <t xml:space="preserve">carreteras secundaria y terciaria. </t>
    </r>
  </si>
  <si>
    <r>
      <t xml:space="preserve">Se necesita  buseton con capacidad para 25 estudiantes debido a que se necesita espacio para alojar maletas de campo, materiales y equipos para 3 días de trabajo. Preferiblemente que los vehículos cuenten con buenos maleteros y/o parrilla en el techo. que tenga condiciones para transportarse por </t>
    </r>
    <r>
      <rPr>
        <b/>
        <sz val="8"/>
        <color theme="1"/>
        <rFont val="Calibri"/>
        <family val="2"/>
        <scheme val="minor"/>
      </rPr>
      <t xml:space="preserve">carreteras secundaria y terciaria. </t>
    </r>
  </si>
  <si>
    <r>
      <t xml:space="preserve">Se necesita buseton con capacidad para 25 estudiantes debido a que se necesita espacio para alojar maletas de campo, materiales y equipos para 3 días de trabajo. Preferiblemente que los vehículos cuenten con buenos maleteros y/o parrilla en el techo. que tenga condiciones para transportarse por </t>
    </r>
    <r>
      <rPr>
        <b/>
        <sz val="8"/>
        <color theme="1"/>
        <rFont val="Calibri"/>
        <family val="2"/>
        <scheme val="minor"/>
      </rPr>
      <t xml:space="preserve">carreteras secundaria y terciaria. </t>
    </r>
  </si>
  <si>
    <r>
      <t xml:space="preserve">Bogotá-Variante Madrid-Facatativá-Alban -Guayabal de siquima-Vianí- Vereda Vianicito Reserva Natural La Franja </t>
    </r>
    <r>
      <rPr>
        <b/>
        <sz val="8"/>
        <color theme="1"/>
        <rFont val="Calibri"/>
        <family val="2"/>
        <scheme val="minor"/>
      </rPr>
      <t>Retorno</t>
    </r>
    <r>
      <rPr>
        <sz val="8"/>
        <color theme="1"/>
        <rFont val="Calibri"/>
        <family val="2"/>
        <scheme val="minor"/>
      </rPr>
      <t>: Vereda Vianicito Reserva Natural La Franja - Viani Guayabal de siquima -Alban – Facatativá – Madris - Bogotá</t>
    </r>
  </si>
  <si>
    <r>
      <t xml:space="preserve">48 - </t>
    </r>
    <r>
      <rPr>
        <sz val="8"/>
        <color rgb="FFFF0000"/>
        <rFont val="Calibri"/>
        <family val="2"/>
        <scheme val="minor"/>
      </rPr>
      <t>30</t>
    </r>
  </si>
  <si>
    <r>
      <t>Bogota- Villeta-Guaduas-Honda-Mariquita-Armero-Murillo-</t>
    </r>
    <r>
      <rPr>
        <i/>
        <sz val="8"/>
        <color rgb="FFFF0000"/>
        <rFont val="Calibri"/>
        <family val="2"/>
        <scheme val="minor"/>
      </rPr>
      <t>Parque Nevado del Ruiz</t>
    </r>
    <r>
      <rPr>
        <sz val="8"/>
        <color rgb="FF000000"/>
        <rFont val="Calibri"/>
        <family val="2"/>
        <scheme val="minor"/>
      </rPr>
      <t>-Manizales-Ibague-Melgar-Fusagasuga-Bogota (Urbano y Rural)</t>
    </r>
  </si>
  <si>
    <r>
      <t xml:space="preserve">Parque Acuático y de Conservación Piscilago. </t>
    </r>
    <r>
      <rPr>
        <b/>
        <sz val="8"/>
        <color theme="1"/>
        <rFont val="Calibri"/>
        <family val="2"/>
        <scheme val="minor"/>
      </rPr>
      <t>(</t>
    </r>
    <r>
      <rPr>
        <b/>
        <sz val="8"/>
        <color rgb="FF000000"/>
        <rFont val="Calibri"/>
        <family val="2"/>
        <scheme val="minor"/>
      </rPr>
      <t xml:space="preserve">DOS SERVICIOS COMPLETOS) </t>
    </r>
    <r>
      <rPr>
        <sz val="8"/>
        <color rgb="FF000000"/>
        <rFont val="Calibri"/>
        <family val="2"/>
        <scheme val="minor"/>
      </rPr>
      <t>El vehiculo va y los deja en el lugar el 13 de noviembre y los va a recoger el día 17 de noviembre)</t>
    </r>
  </si>
  <si>
    <r>
      <t xml:space="preserve">Bogotá-Variante Madrid-Facatativá-Alban -Guayabal de siquima-Vianí- Vereda Vianicito Reserva Natural La Franja                                              </t>
    </r>
    <r>
      <rPr>
        <b/>
        <sz val="8"/>
        <color theme="1"/>
        <rFont val="Calibri"/>
        <family val="2"/>
        <scheme val="minor"/>
      </rPr>
      <t>Retorno</t>
    </r>
    <r>
      <rPr>
        <sz val="8"/>
        <color theme="1"/>
        <rFont val="Calibri"/>
        <family val="2"/>
        <scheme val="minor"/>
      </rPr>
      <t>: Vereda Vianicito Reserva Natural La Franja - Viani Guayabal de siquima   – Alban – Facatativá – Madrid - Bogotá</t>
    </r>
  </si>
  <si>
    <r>
      <t>3166933690</t>
    </r>
    <r>
      <rPr>
        <sz val="8"/>
        <color rgb="FF000000"/>
        <rFont val="Calibri"/>
        <family val="2"/>
        <scheme val="minor"/>
      </rPr>
      <t> </t>
    </r>
  </si>
  <si>
    <r>
      <t xml:space="preserve">46 - </t>
    </r>
    <r>
      <rPr>
        <sz val="8"/>
        <color rgb="FFFF0000"/>
        <rFont val="Calibri"/>
        <family val="2"/>
        <scheme val="minor"/>
      </rPr>
      <t>30</t>
    </r>
  </si>
  <si>
    <r>
      <t xml:space="preserve">31 - </t>
    </r>
    <r>
      <rPr>
        <sz val="8"/>
        <color rgb="FFFF0000"/>
        <rFont val="Calibri"/>
        <family val="2"/>
        <scheme val="minor"/>
      </rPr>
      <t>15</t>
    </r>
  </si>
  <si>
    <t>Salida reprogramada para el 06/05/2024</t>
  </si>
  <si>
    <t>macarena b</t>
  </si>
  <si>
    <t xml:space="preserve">Sede Macarena A </t>
  </si>
  <si>
    <t>Universidad Distrital Cra 8 # 40b-78, Bogotá -Planta de Tratamiento de Agua Potable Tibitoc, Tocancipá, Cundinamarca-Universidad Distrital Cra 8 # 40b-78, Bogotá</t>
  </si>
  <si>
    <t>Universidad Distrital Cra 8 # 40b-78, Bogotá 
La calera -Parque Nacional Natural Chingaza, La Calera, Cundinamarca
Piegras Gordas -Monteredondo 
La Calera-Universidad Distrital Cra 8 # 40b-78, Bogotá</t>
  </si>
  <si>
    <t>301 7908021</t>
  </si>
  <si>
    <t>Bogotá, Puente de Boyacá, Villa de Leyva, Bogotá.</t>
  </si>
  <si>
    <t>Salida sede Paiba</t>
  </si>
  <si>
    <t>Sede Sabio Caldas Carrera 8 No.40-62</t>
  </si>
  <si>
    <t>7:00pm</t>
  </si>
  <si>
    <t xml:space="preserve">OMAR CORTES 
BUITRAGO - EDILBERTO SUAREZ
</t>
  </si>
  <si>
    <t>3102173576 -  3005635286</t>
  </si>
  <si>
    <t>FACULTAD DE CIENCIAS MATEMÁTICAS Y NATURALES</t>
  </si>
  <si>
    <t>Bogotá – Villavicencio- Puerto López Retorno: Puerto López – Villavicencio – Bogotá</t>
  </si>
  <si>
    <t>Sergio Miranda-Arangure</t>
  </si>
  <si>
    <t xml:space="preserve">Bogotá DC - Manizales, Caldas (VISITAS A VARIOS PUNTOS EN MANIZALES) - Bogotá DC </t>
  </si>
  <si>
    <t xml:space="preserve"> EL VEHÍCULO ESTA A DISPOSICION LOS 5 DÍAS CON EL GRUPO.</t>
  </si>
  <si>
    <t>Bogotá-Inmediaciones del embalse La Regadera-Chipaque-Villavicencio</t>
  </si>
  <si>
    <t>César Alvarez</t>
  </si>
  <si>
    <t>Bogotá - Tocancipá (Autódromo de Tocancipá) - Guatavita (Almuerzo) - Laguna de Guatavita, Sesquilé - Bogotá</t>
  </si>
  <si>
    <t xml:space="preserve">Clara Botía </t>
  </si>
  <si>
    <t xml:space="preserve">Bogota- Tocaima - Agua de Dios.
</t>
  </si>
  <si>
    <t>Salida sede central UD- Tocaima- Agua de Dios - Sede Central UD</t>
  </si>
  <si>
    <t>Bogotá_ Villavicencio_Puerto López _ Bogotá</t>
  </si>
  <si>
    <t>Bogotá - Zipacón - Cachipay - Finca la Libertad (Vereda Laguna Verde) - Cachipay - La Gran Vía - La Mesa - Tocaima - Girardot - Gualanday Tolima - Bogotá.</t>
  </si>
  <si>
    <t xml:space="preserve">Cesar Garcia </t>
  </si>
  <si>
    <t>Bogotá-Acacias-Cubarral-San Martín-Bogotá</t>
  </si>
  <si>
    <t xml:space="preserve">William Ariza </t>
  </si>
  <si>
    <t>Bogotá (Universidad Distrital Facultad de Ingenieria Calle 40), Barrio Mochuelo Bajo, Vereda Mochuelo Alto, Centro Poblado Pasquilla, Embalse la Regadera, Laguna de Chisaca (Parque Nacional Natural Paramo de Sumapaz), Bogotá (Universidad Distrital Facultad de Ingenieria Calle 40).</t>
  </si>
  <si>
    <t>Carlos Moreno</t>
  </si>
  <si>
    <t>Universidad Distrital Sede Central - Facativa - El Rosal - Subachoque - San Francisco - La Vega - Villeta - y el Retorno será Villeta - La Vega - San Francisco - Subachoque - El Rosal - Facativa - Universidad Distrital Sede central</t>
  </si>
  <si>
    <t>Fabian Hernandez</t>
  </si>
  <si>
    <t>Diego Torres</t>
  </si>
  <si>
    <t>El destino de la ruta de contingencia se realizara teniendo en cuenta la SALIDA sede calle 40 (Facultad de Ingenierías) hora 6:00 am destino RESERVA NATURAL DE LA SOCIEDAD CIVIL PARQUE CHICAQUE, localizado en el departamento de Cundinamarca (Municipio de Soacha), se realizara una segunda parada en el Centro Comercial Mercurio Municipio de Soacha, donde se recogerá a los estudiantes que viven al rededor con el fin de facilitar su desplazamiento hora 7:30 am para continuar hacia el destino del Parque Natural Reserva Natural de la Sociedad civil; por la vía Mondoñedo para llegar al municipio de Soacha horade llegada 8:30 am.</t>
  </si>
  <si>
    <t>Universidad Distrital Cra 8 # 40b-78, Bogotá _x000D_
Guatavita pueblo, embalse de tominé_x000D_
Universidad Distrital Cra 8 # 40b-78, Bogotá</t>
  </si>
  <si>
    <t>Mónika Echavarria</t>
  </si>
  <si>
    <t>Ángela Parrado</t>
  </si>
  <si>
    <t>Bogotá-Mondoñedo-Sibaté (vereda San Miguel)</t>
  </si>
  <si>
    <t>César Avarez</t>
  </si>
  <si>
    <t>Bogotá Tunja Corpoboyaca, Santa Rosa de Viterbo San Antonio Ensayos de progenie, Duitama Boyaca, Vivero San Jorge Batallón Silva Plazas, Bogotá</t>
  </si>
  <si>
    <t>Niria Bonza</t>
  </si>
  <si>
    <t>Salida desde la sede de la Calle 40 por la autopista Sur hacia Fusagasugá, luego se sigue hacia Melgar y finalmente hacia el municipio del Espinal. Desde allí se sigue hacía la bocatoma de Usocoello</t>
  </si>
  <si>
    <t>Diego Pulgarín</t>
  </si>
  <si>
    <t>Salida Sede 40 - 5am_x000D_
Llegada Melgar - 9am_x000D_
Salida - 11.30am_x000D_
Llegada Girardot - 12pm_x000D_
Salida a Nariño - 1pm_x000D_
Llegada a Nariño - 1.30pm_x000D_
Salida a Bogota 5pm_x000D_
Llegada Sede 40 - 9pm</t>
  </si>
  <si>
    <t>Universidad Distrital Cra 8 # 40b-78, Bogotá – Guayabetal, oficinas INVIAS en Guayabetal: charla técnica sobre el proyecto K58– (Vía 4006)., Visita al Viaducto condiciones de seguridad. Recorrido del corredor Pipiral – Villavicencio, por la vía antigua (Vía 40MTA), con paradas en frentes de obra  – Regreso a Bogotá (Universidad Distrital Cra 8 # 40b-78).</t>
  </si>
  <si>
    <t>Carlos Gonzalez</t>
  </si>
  <si>
    <t>Salimos de Bogota desde la sede central de la Universidad Distrital rumbo a La Vega, Cundinamarca. Llegamos al Parque Central del Municipio de La Vega (Cundinamarca) y vemos las especies del Parque central. Luego tomamos la vía La Vega-Sasaima y a aproximadamente 15 km se encuentra la entrada a la Vereda San Antonio, continuamos por la vía veredal 1 km y llegamos a la escuela de la vereda San Antonio. Al final de la jornada vamos directo a Bogota desde el punto final del recorrido hasta la Sede Central de la Universidad Distrital.</t>
  </si>
  <si>
    <t>Rocio Cortes</t>
  </si>
  <si>
    <t>Cede central - Cerro seco -. Mochuelo - Pasquilla - La regadera - Usme Sumapaz - Bogota</t>
  </si>
  <si>
    <t>Universidad Distrital Sede Calle 40-Autopista Norte- Cogua(parada viáticos y desayuno- Tausa(Vereda Alto del Aire)-Revisar procesos erosivos y fenómenos de remoción en masa- Samacá(revisión de formaciones geológicas)-(Escenarios de Riesgo)- Moniquirá(Calificación de vulnerabilidad y revisión de formaciones geológicas- Vélez(Inventario de Procesos)- Vía Puente Nacional-Chiquinquirá(Inventario de Procesos y revisón de formaciones geológicas)- Universidad Distrital Sede Calle 40</t>
  </si>
  <si>
    <t xml:space="preserve">Marcela Guerrero </t>
  </si>
  <si>
    <t>Encuentro a las 7 am en la carrera octava con 40, salida con dirección a la calle 13 para salir de Bogotá hacia Madrid Cundinamarca, una vez en el parque principal se desvía hacia la empresa Planeta SAS. Se realiza la visita durante 3 horas y posteriormente se inicia el retorno hacia Madrid, allí se da un tiempo para almuerzo de los estudiantes y posteriormente se retorna a Bogotá a la calle 40.</t>
  </si>
  <si>
    <t>Andrea Lache</t>
  </si>
  <si>
    <t>Día 1. Bogotá-Villa Pinzón-Páramo de Guacheneque-Villa Pinzón-Chocontá-Gachanzipa-Tocanzipá-Zipaquirá-Cota-Bogotá puente de Guaduas calle80-La gran vía (Tena)-Girardot._x000D_
Día 2. Girardot-Puente Salsipuedes-embarcadero-Tocaima-Apulo-La Mesa-La gran vía (Tena)-Embalse del Muña-Fontibon-Bogotá (Sede calle 40 con 8a. Universidad Distrital).</t>
  </si>
  <si>
    <t>Jayerth Guerra</t>
  </si>
  <si>
    <t>Bogotá, Guaduas, Cambao, Mariquita, Doradal, Reserva del Río Claro, Caverna del Condor, Doradal, El Peñol, Guatapé, Roca del Peñol, Medellín, Doradal, Guaduas, Bogotá.</t>
  </si>
  <si>
    <t xml:space="preserve">bogota, zipaquira, pacho, villagomez, paime
</t>
  </si>
  <si>
    <t>Primer día: 4:30am hora salida_x000D_
Ruta a desarrollar: Bogotá, Zipaquirá, Cogua, san Cayetano, Paime, cascada la capira, paime_x000D_
_x000D_
Segundo Día: hora de inicio 7:00am_x000D_
Ruta: Paime, cascada la capira, paime, san Cayetano, Cogua, Zipaquirá, Bogotá</t>
  </si>
  <si>
    <t>Jhon Lopez</t>
  </si>
  <si>
    <t>Universidad Distrital Calle 40, la Calera, PNN Chingaza, U Distrital Calle 40 _x000D_
IMPORTANTE: se requieren los buses a las 6 AM en calle 40</t>
  </si>
  <si>
    <t>Gabriel Anzola</t>
  </si>
  <si>
    <t>Bogotá- Santa Marta-Bogotá</t>
  </si>
  <si>
    <t>Bogota Sede Central - Santa Marta(Rodadero) - Parque Tayrona - Rodadero - Parque Tayrona - Rodadero - Puerto Santa Marta - Rodadero - Bogota Sede Vivero</t>
  </si>
  <si>
    <t>Camilo Gonzalez</t>
  </si>
  <si>
    <t>Salida sede Central (calle 40) UD con rumbo al Municipio de La Calera. vereda el salitre; Segunda estación  Municipio de Guasca Vereda los Salitre, Municipio de  Guatavita (Zona Urbana y sector periurbano Montecillos); Municipio de Sesquile ( sector La playa Embalse del Tominé)</t>
  </si>
  <si>
    <t>Bogotá-Fusagasuga-Boquerón -Nariño-La Mesa-Bogotá</t>
  </si>
  <si>
    <t>Bogota - El peñol - Medellin - envoigado - Bogota</t>
  </si>
  <si>
    <t>Miguel Garcia</t>
  </si>
  <si>
    <t>Nicolás Romero</t>
  </si>
  <si>
    <t>Bogotá Sede Central - Santa Marta (Rodadero) - Taganga - Rodadero - Taganga - Rodadero - Taganga - Rodadero - Taganga - Rodadero - Bogotá Sede Vivero</t>
  </si>
  <si>
    <t>Zamir Maturana</t>
  </si>
  <si>
    <t>U Distrital Bogotá,- Club La Aguadora (Usaquén)</t>
  </si>
  <si>
    <t>1.Día salida sede central universidad distrital Bogotá, Girardot, Ibague (relleno sanitario la Miel), Pereira_x000D_
2.Día  salida de Perira a Quimbaya (hacienda de mama LULU), Pereira_x000D_
2.Día salida Pereira, Santa Rosa de Cabal (lombricultura),  Bogotá</t>
  </si>
  <si>
    <t>Salida desde la sede Central de la Universidad Distrital (carrera 8 calle 40) hacia Bis Vita ubicada en municipio de San Francisco, vía La Vega km 26 Alto del Vino - Bogotá.</t>
  </si>
  <si>
    <t>(BOGOTA) U distrital calle 40, Samacá, ASOCOQUE, Samacá, U distrital calle 40 (BOGOTA)</t>
  </si>
  <si>
    <t>Gabriel Escobar</t>
  </si>
  <si>
    <t>OK</t>
  </si>
  <si>
    <r>
      <t xml:space="preserve">22 - </t>
    </r>
    <r>
      <rPr>
        <sz val="8"/>
        <color rgb="FFFF0000"/>
        <rFont val="Calibri"/>
        <family val="2"/>
        <scheme val="minor"/>
      </rPr>
      <t>26</t>
    </r>
  </si>
  <si>
    <t>Salida 5am - Sede 40 Universidad Distrital 
Llegada 8.30am -  Aquaparque Ikaro (Municipio de Ricaurte)
Salida 11.30am
Llegada 1pm - CaytoTractor (Municipio de Nilo) 
Salida 4pm
Llegada 9pm - Sede 40 Universidad Distrital</t>
  </si>
  <si>
    <t>ANA BRIZET
RAMÍREZ CABANZO</t>
  </si>
  <si>
    <t xml:space="preserve">LUGAR DE SALIDA: Sede Facultad de Ingeniería, carrera 40 con 8, Bogotá VER FORMATO DE SOLICITUD DE TRANSPORTE TERRESTRE </t>
  </si>
  <si>
    <t>9.00</t>
  </si>
  <si>
    <t>Adriana López
Camacho</t>
  </si>
  <si>
    <t>Universidad Distrital Cra 8 # 40b-78, Bogotá, Granja Mama Lulu, Vda. Palermo, Quimbaya, Quindío, Centro Nacional Para El Estudio Del Bambú Guadua, Corozal, Córdoba, Quindío 
Mariposario del Jardìn Botànico del Quindío, Km 3 via al Valle, Calarcá, Quindío, Universidad Distrital Cra 8 # 40b-78, Bogotá</t>
  </si>
  <si>
    <t>BOGOTÁ-CHIPAQUE-CAQUEZA-GUAYABETAL-VILLAVICENCIO-RESTREPO_x0002_BOGOTÁ</t>
  </si>
  <si>
    <t>Hector Arturo Florez</t>
  </si>
  <si>
    <t>Jeisson German
Segura Herrera</t>
  </si>
  <si>
    <t>Dilma
Valderrama</t>
  </si>
  <si>
    <t>Nemocón Cundinamarca kilómetro 2 vía Susatá hacienda la zorra. A 40 Km de
Bogotá 1.5 horas Taller de cerámica El Obrador</t>
  </si>
  <si>
    <t xml:space="preserve">FACULTADE DE ARTES </t>
  </si>
  <si>
    <t>Auditorio Fabio Lozano – Universidad Fabio Tadeo Lozano Cra 4 # 22 – 61 Bogotá</t>
  </si>
  <si>
    <t>BOGOTA - SOPO - BOGOTA</t>
  </si>
  <si>
    <t>Margoth Guzmán Munar Y Luis Alejandro Corredor</t>
  </si>
  <si>
    <t>3208005459 y 3103072884</t>
  </si>
  <si>
    <t xml:space="preserve">LUGAR DE SALIDA: Sede Carrera 4 A No. 26 D – 54 Macarena B, Bogotá VER FORMATO DE SOLICITUD DE TRANSPORTE TERRESTRE </t>
  </si>
  <si>
    <t>Humberto Alexis Rodríguez Rodríguez Y Rubén Muñoz
Fernández</t>
  </si>
  <si>
    <t>3042019086 y 3112292549</t>
  </si>
  <si>
    <t xml:space="preserve">LUGAR DE SALIDA: Sede Facultad de Ingeniería, Carrera 8 # 40-78, Bogotá VER FORMATO DE SOLICITUD DE TRANSPORTE TERRESTRE </t>
  </si>
  <si>
    <t>GARY GARI MURIEL</t>
  </si>
  <si>
    <t>Beatriz Devia</t>
  </si>
  <si>
    <t>NUBIA MORENO LACHE</t>
  </si>
  <si>
    <t xml:space="preserve">LUGAR DE SALIDA: Sede Carrera 3A No. 26A-40 Macarena A, Bogotá VER FORMATO DE SOLICITUD DE TRANSPORTE TERRESTRE </t>
  </si>
  <si>
    <t>Lilia Bibiana
Moncada Cárdenas</t>
  </si>
  <si>
    <t>Jorge Rodriguez Bejarano y Gabriel Mancera Ortiz</t>
  </si>
  <si>
    <t>3133776091  y 3163321397</t>
  </si>
  <si>
    <t>MARISOL RAMOS</t>
  </si>
  <si>
    <t>Fernando Garay
Urrutia</t>
  </si>
  <si>
    <t xml:space="preserve"> Sede Carrera 4 A No. 26 D – 54 Macarena B</t>
  </si>
  <si>
    <t xml:space="preserve"> Sede Carrera 3A No. 26A-40 Macarena A</t>
  </si>
  <si>
    <t>Sede Carrera 3A No. 26A-40 Macarena A</t>
  </si>
  <si>
    <t>Bogotá - La aguadora- Bogotá</t>
  </si>
  <si>
    <t>Bogotá, Villavicencio, Granada, San Juan de Arama, Mesetas, Bogotá,</t>
  </si>
  <si>
    <t>Sede Porvenir Universidad Distrital - Avenida Villavicencio - Avenida Agoberto Mejía - Avenida Boyacá al norte - Calle 170 hasta la Conejera - via Suba Cota al oriente - variante Cota a Chía - Variante a Chía hasta Centrochía - Via Chía, - Cajicá - Zipaquirá - Frigorífico de Zipaquirá - Retorno por vía Zipaquirá hasta Centrochía - variante Chia hacia Cota - Via Chía hacia Cota - Variante a Cota hasta round point - vía Cota a suba por La Conejera - Calle 170 desde la Conejera hasta Avenida Boyacá - Avenida Boyacá al sur hasta Avenida Las Américas - Avenida Las Américas occidente - Avenida Agoberto Mejía - Avenida Villavicencio al occidente - Sede Porvenir Universidad Distrital</t>
  </si>
  <si>
    <t>Diego Corradine</t>
  </si>
  <si>
    <t xml:space="preserve"> 315 3631331</t>
  </si>
  <si>
    <t>U. Distrital Calle 40 - Zipaquirá Parque fundacional -  Nemocón Mina de sal - Bogotá Universidad Distrital Calle 40</t>
  </si>
  <si>
    <t>Luis Sarmiento</t>
  </si>
  <si>
    <t>Nancy Leyva</t>
  </si>
  <si>
    <t>César Álvarez</t>
  </si>
  <si>
    <t xml:space="preserve">Bogotá – La Calera - Guasca - Guatavita - Sopo - Bogotá
</t>
  </si>
  <si>
    <t>Bogota - Guasca - Desplazamiento Veredal</t>
  </si>
  <si>
    <t>310 5659208</t>
  </si>
  <si>
    <t>Bogotá D.C. - Relleno sanitario Doña Juana - Caqueza - Villavicencio - Restrepo - Bogotá</t>
  </si>
  <si>
    <t>Fernando Sanchez</t>
  </si>
  <si>
    <t>Inicio Universidad Distrital sede calle 40 - Nueva Licorera de Boyacá Tunja - Apiario Vargas SAS Duitama - Ladrilleras Sogamoso - Sector Galeras Nobsa - Corredor industrial Sogamoso - regreso a Bogotá</t>
  </si>
  <si>
    <t>Oscar Medina</t>
  </si>
  <si>
    <t>BOGOTÁ, SOGAMOSO -MUSEO-, LAGO DE TOTA, IZA -; BOGOTÁ.</t>
  </si>
  <si>
    <t>Videl Peñaranda</t>
  </si>
  <si>
    <t>Bogota-Autopista Medellín-La Vega-río Tabacal</t>
  </si>
  <si>
    <t>Bogotá Sede Calle 40- Rio Cañas (Puente carretera a la Laguna El Tabacal)-Parque Ecológico Laguna el tabacal- Vía Bogotá-Facatativá- La Vega</t>
  </si>
  <si>
    <t>ANDRES PALACIOS</t>
  </si>
  <si>
    <t>Bogotá-Tibacuy-Cumaca-Cerro del Quinini-Bogotá</t>
  </si>
  <si>
    <t>Antonio Guzmán</t>
  </si>
  <si>
    <t>salida sede central a las 5:30 am. se dirige estación de bombeo paraíso 1, seguidamente traslado bocatoma acueducto veredal vereda manzano la calera. posterior visita guiada planta embotelladora la mana chía, permutar en santa rosa de Viterbo vereda malterías trabajo de campo. visita planta municipio de santa rosa de Viterbo. regreso a Bogotá sede principal</t>
  </si>
  <si>
    <t>Cesar Garcia</t>
  </si>
  <si>
    <t>Bogotá-Choachi-Finca el Tibar (Vía Ubaque)</t>
  </si>
  <si>
    <t>Jesús Lagos</t>
  </si>
  <si>
    <t>Bogotá, Villeta, Honda, Nariño, Bogotá</t>
  </si>
  <si>
    <t>Bogotá-Soacha-Silvania, Tibacuy-Cerro Quininí</t>
  </si>
  <si>
    <t>William Ariza</t>
  </si>
  <si>
    <t>Recorrido guiado por las estructuras y procesos de tratamiento de la planta de agua residual</t>
  </si>
  <si>
    <t>Diana Trujillo</t>
  </si>
  <si>
    <t>Bogotá – Cáqueza - Villavicencio – Acacias – Restrepo - Villanueva - Monterrey - aguazul – Tauramena - Yopal – San Luis de Gaceno – Guateque - Macheta - Bogotá</t>
  </si>
  <si>
    <t>Bogotá D.C. - Relleno sanitario Doña Juana - Caqueza - Villavicencio - Restrepo – Bogota</t>
  </si>
  <si>
    <t>Doribel Sánchez</t>
  </si>
  <si>
    <t>Represa de
Hidroprado</t>
  </si>
  <si>
    <t>Jeisson Romero</t>
  </si>
  <si>
    <t>Martha Vasquez</t>
  </si>
  <si>
    <t>Bogotá-Nemocón-Bogotá</t>
  </si>
  <si>
    <t>GUSTAVO DUARTE</t>
  </si>
  <si>
    <t>Salida calle sede central calle 40, granja  Lumbalu Tenjo- Recorrido casco urbano y rural municipio de tenjo-Bogotá</t>
  </si>
  <si>
    <t>Nadia Suárez</t>
  </si>
  <si>
    <t>se parte a las 5:00 am de la cede central de la universidad para llegar a Girardot a visita en ser ambiental S.A.S.  se permuta al otro día se viaja a Mondoñedo  reciclaje de residuos orgánicos e inorgánicos,  para luego ir a Vereda san cayetano Bojacá Km 14 vía la Mosquera la mesa, y en la tarde retornar a Bogotá</t>
  </si>
  <si>
    <t>Bogotá (Sede Central)-Zipaquirá-Cogua(Entrega de viáticos y desayuno)-Tausa(Vereda Alto del aire verificación procesos erosivos y fenómenos de remoción en masa-Cucunubá-Samacá(Identificación de geoformas asociadas a inundación y Remoción en Masa)-Villa de Leyva(Caracterización de escenarios)-Moniquirá(Caracterización de escenarios de riesgos)-Vélez(Calificación de vulnerabilidad)-Puente Nacional-Chiquinquirá(Inventario de procesos -Bogotá (Sede Central)</t>
  </si>
  <si>
    <t>Marcela Guerrero</t>
  </si>
  <si>
    <t>Salida Udistrital calle 40 - Refisal Brinsa Cajicá Zipaquirá - Retorno Bogotá Udstrital, Calle 40</t>
  </si>
  <si>
    <t>Día 1:  1:00 am Salida desde la ciudad de Bogotá hacia Medellín (01:00 AM), en 
donde se realizará una visita al Edificio Inteligente de EPM (2:00 PM) - 
Desplazamiento hotel (4:00 PM) - Dia 2: Desplazamiento del hotel  
 para visita a la empresa 3 cordilleras (3:00 PM) - Desplazamiento Hotel  - Día 3 Desplazamiento a planta Ruta N (9:00 AM) - Desplazamiento a Bogotá - 
llegada a la ciudad de Bogotá (10:00 PM)</t>
  </si>
  <si>
    <t xml:space="preserve">Luis Carlos Ballesteros - Cesar Asdraldo Vargas 
Hernández </t>
  </si>
  <si>
    <t>3168284893 -  3158361423</t>
  </si>
  <si>
    <t>3112063920 - 3123314506</t>
  </si>
  <si>
    <r>
      <t xml:space="preserve">20 - </t>
    </r>
    <r>
      <rPr>
        <sz val="8"/>
        <color rgb="FFFF0000"/>
        <rFont val="Calibri"/>
        <family val="2"/>
        <scheme val="minor"/>
      </rPr>
      <t>18</t>
    </r>
  </si>
  <si>
    <t xml:space="preserve">CANCELADO </t>
  </si>
  <si>
    <r>
      <t xml:space="preserve">31 - </t>
    </r>
    <r>
      <rPr>
        <sz val="8"/>
        <color rgb="FFFF0000"/>
        <rFont val="Calibri"/>
        <family val="2"/>
        <scheme val="minor"/>
      </rPr>
      <t>25</t>
    </r>
  </si>
  <si>
    <r>
      <t xml:space="preserve">46 - </t>
    </r>
    <r>
      <rPr>
        <sz val="8"/>
        <color rgb="FFFF0000"/>
        <rFont val="Calibri"/>
        <family val="2"/>
        <scheme val="minor"/>
      </rPr>
      <t>35</t>
    </r>
  </si>
  <si>
    <t xml:space="preserve">CALLE 40-PAIBA-BOSA-CALLE 34-CALLE 40 </t>
  </si>
  <si>
    <t xml:space="preserve">Calle 40 </t>
  </si>
  <si>
    <t xml:space="preserve">Calle 40  a Paiba 
Paiba a Bosa 
Bosa a Calle 34 
Cale 34 a Calle 40 </t>
  </si>
  <si>
    <t xml:space="preserve">Se solicita un Bus con disponibilidad para recorrido urbano </t>
  </si>
  <si>
    <t>Bogotá- Sopó Municipiop de Sopo-Parque Ecologico Pianono-Bogotá</t>
  </si>
  <si>
    <r>
      <t xml:space="preserve">19 - </t>
    </r>
    <r>
      <rPr>
        <sz val="8"/>
        <color rgb="FFFF0000"/>
        <rFont val="Calibri"/>
        <family val="2"/>
        <scheme val="minor"/>
      </rPr>
      <t>20</t>
    </r>
  </si>
  <si>
    <r>
      <t xml:space="preserve">47 - </t>
    </r>
    <r>
      <rPr>
        <sz val="8"/>
        <color rgb="FFFF0000"/>
        <rFont val="Calibri"/>
        <family val="2"/>
        <scheme val="minor"/>
      </rPr>
      <t>34</t>
    </r>
  </si>
  <si>
    <t>CANCELADA</t>
  </si>
  <si>
    <t xml:space="preserve">Universidad Distrital Cra 8 # 40b-78, Bogotá Páramo de Guacheneque, Villapinzon Embalse Del Sisga, Chocontá, Cundinamarca Universidad Distrital Cra 8 # 40b-78, Bogotá </t>
  </si>
  <si>
    <t xml:space="preserve">Frank Nixon Giraldo </t>
  </si>
  <si>
    <t>LUZ ELENA SáENZ</t>
  </si>
  <si>
    <t xml:space="preserve">Sede Sabio Caldas de la UDFJC Cra 8 # 40b-78, Bogotá Salida por la vía Bogotá Tunja 
Villa de Leyva – Boyacá Kilómetro 5 vía santa Sofía 
Regreso a Bogotá Sede Sabio Caldas de la UDFJC Cra 8 # 40b-78 </t>
  </si>
  <si>
    <t>Bogotá Calle 40- Vía Choachí-
Parque Ecológico Mata Redonda -Bogotá-Calle 40.</t>
  </si>
  <si>
    <t>Reunión Alcaldía,  Visita  a la  empresa de servicios públicos, Trabajo comunitario</t>
  </si>
  <si>
    <t>Universidad Distrital Cra 8 # 40b-78, Bogotá
La Calera
Parque Nacional Natural Chingaza, La Calera, Cundinamarca
Piedras Gordas
Monteredondo
La Calera
Universidad Distrital Cra 8 # 40b-78, Bogotá</t>
  </si>
  <si>
    <t>Bogotá Sede central UDFJC_x000D_
Carrera septima norte_x000D_
Av circunvalación norte_x000D_
La Calera_x000D_
Calera dirección PNN_x000D_
Via Santa Helena_x000D_
PNN Chingaza_x000D_
Via Santa Helena_x000D_
La Calera_x000D_
Av circunvalación sur_x000D_
Carrera 13 sur_x000D_
Bogotá Sede central UDFJC</t>
  </si>
  <si>
    <t>Bogota sede 40 5:00am, Girardot, Armenia, Tulua, Cali 5:00pm, Bogotá</t>
  </si>
  <si>
    <t>Freddy Solano</t>
  </si>
  <si>
    <t>La salida inicia en la Universidad Distrital Francisco José de Caldas, Sede Vivero a las 6 am. De este punto se inicia el recorrido y luego en el transcurso del día se van realizando las siguientes paradas ubicadas en la ciudad de Bogotá y el departamento de Cundinamarca._x000D_
_x000D_
	Parada No 1. Intersección Calle 65 con Carrera 7._x000D_
	Parada No 2: Intersección Calle 80 con Carrera 72 (Avenida Boyacá)._x000D_
	Parada No 3. Intersección Autopista Medellín con Puente Siberia._x000D_
	Parada No 4. Intersección Autopista Medellín Acceso El Rosal_x000D_
	Parada No 5. Municipio de La Vega_x000D_
_x000D_
La anterior sería la última parada para luego retornar a la Universidad Distrital Francisco José de Caldas, Sede Vivero en la cual se planea estar sobre las 6:00 pm.</t>
  </si>
  <si>
    <t>Bogotá sede calle 40- La Calera- Laguna de Chingaza Parque Nacional Natural- Bogotá</t>
  </si>
  <si>
    <t>Bogotá-Soacha-Silvania, Tibacuy-Cerro Quininí-bogotá</t>
  </si>
  <si>
    <t>Erney Ramos</t>
  </si>
  <si>
    <t>Se parte de la sede vivero tomando la autopista Sur, pasando por Silvania, Melgar llegando al municipio de Prado en el departamento del Tolima</t>
  </si>
  <si>
    <t>Fabio Rodríguez</t>
  </si>
  <si>
    <t>Bogota - El Marfil Puerto Boyaca - Puerto Aaraujo - La Lizama - Carmen de Chucguri - La llizama - Aguachica - Ocaña - Los Estoraques - La Jagua de Ibirico - Valledupar - Cerrejon - Arroyo Bruno . Uribia .- Cabo de la Vela - Riohacha - Santamarta . Barranqullia - Cartagena - Bogota</t>
  </si>
  <si>
    <t xml:space="preserve"> Bogotá-Villavicencio-Puerto Lleras-San José del Guaviare  San José del Guaviare-El Retorno-San José -San José-El Retorno-San josé 
San José-Serranía de la Lindosa-San José 
Día 5: San José-Bogotá</t>
  </si>
  <si>
    <t>El  día 1 salimos de Bogota desde la sede central de la Universidad Distrital rumbo a San José del Guaviare, Guaviare, vía Granada (Primer noche en granada) . Nos instalamos el día dos en San José del Guaviare y desde allí vamos cinco días a la Serranía de la Lindosa.El día 7 vamos a visitar bosques en Puerto Concordia.  El día 8 visitamos bosques alrededor de San José del Guaviare. El día 9 vamos directo a Bogota desde San José del Guaviare hasta la Sede Central de la Universidad Distrital. Todos los días salimos a las 7 am.</t>
  </si>
  <si>
    <t>BOGOTÁ CIUDAD BOLIVAR USME SUMAPAZ</t>
  </si>
  <si>
    <t>Bogotá-Rio Claro-Cord-Planeta Rica-Tierra alta Cordoba-Monteria Cordoba Estación Ecológica Las Guartinajas-Monteria Cordoba, Puerto Libertador Montelibano CORDOBA-Jaraquiel Cordoba-Arboletes -MedeLlín Ant-Bogota</t>
  </si>
  <si>
    <t xml:space="preserve">BOGOTA – SUBACHOQUE – LA VEGA - BOGOTÁ </t>
  </si>
  <si>
    <t xml:space="preserve">Oscar F. Torres 
Colmenares - July Marcela 
Rodriguez Mustafa </t>
  </si>
  <si>
    <t xml:space="preserve">3112742731-316 365 9736 </t>
  </si>
  <si>
    <t xml:space="preserve">Solo es recoger y dejarlos en macarena </t>
  </si>
  <si>
    <t xml:space="preserve">Solo es recoger y dejarlos en la calle 40 </t>
  </si>
  <si>
    <t>REGRESO: MUNICIIO  DE FACATATIVÁ 
BIBLIOTECA VIRGILIO BARCO ( nos toca hacer con las otras tunas una actividad del festival que se celebra ahí)
CALLE 40</t>
  </si>
  <si>
    <t>CALLE 40-CALLE 34-MACARENA</t>
  </si>
  <si>
    <t>MACARENA-CALLE 34-SEDE CALLE 40</t>
  </si>
  <si>
    <t>CALLE 40-BIBLIOTECA VIRGILIO BARCO-CALLE 40</t>
  </si>
  <si>
    <t>CALLE 40 - MUNICIPIO  DE FACATATIVÁ- REGRESO MUNICIPIO DE FACATATIVA - BIBLIOTECA VIRGILIO BARCO- CALLE 40</t>
  </si>
  <si>
    <t xml:space="preserve">BIENESTAR UNIVERSITARIO </t>
  </si>
  <si>
    <t xml:space="preserve">solo llevar </t>
  </si>
  <si>
    <t>SEDE CANDELARIA LA NUEVA</t>
  </si>
  <si>
    <r>
      <t xml:space="preserve">44 - </t>
    </r>
    <r>
      <rPr>
        <sz val="8"/>
        <color rgb="FFFF0000"/>
        <rFont val="Calibri"/>
        <family val="2"/>
        <scheme val="minor"/>
      </rPr>
      <t>40</t>
    </r>
  </si>
  <si>
    <t>FACULTAD ASAB - SEDE TECNOLOGICA - FACULTAD ASAB</t>
  </si>
  <si>
    <t xml:space="preserve">CARLOS MEGIA </t>
  </si>
  <si>
    <t>SERVICIO APLAZADO DEL 22 DE MAYO AL 4 DE JUNIO</t>
  </si>
  <si>
    <t>VR PPTO</t>
  </si>
  <si>
    <t>bosa provenir</t>
  </si>
  <si>
    <t>Bogotá sede central UDFJC 
Auto norte
Chia 
Cajicá
Tocancipa
Gachancipa
Museo Campesino
Gachancipa
Tocancipa
Chia 
Auto norte
Bogotá sede central UDFJC</t>
  </si>
  <si>
    <t>Juan Carlos Amador y Marieta Quintero
Mejía</t>
  </si>
  <si>
    <t>3105848611 y 3156161594</t>
  </si>
  <si>
    <t xml:space="preserve">LUGAR DE SALIDA: Sede Facultad de Ingeniería, Carrera 7 No 40 B-53, Bogotá VER FORMATO DE SOLICITUD DE TRANSPORTE TERRESTRE </t>
  </si>
  <si>
    <t>Bogotá - Municipio de Vista Hermosa (Meta) - Municipio de
Mesetas (Meta) - Bogotá</t>
  </si>
  <si>
    <t>Jorge Arturo Pineda</t>
  </si>
  <si>
    <t>Vehiculo cómodo y con aire acondicionado</t>
  </si>
  <si>
    <t>FACULTAD TECNOLOGICA CANDELARIA LA NUEVA</t>
  </si>
  <si>
    <t>Bogota-Nocaima</t>
  </si>
  <si>
    <t>Mery Helen Tijaro /Julian Yessid Arias/Mabel Báez</t>
  </si>
  <si>
    <t>3114602292/3012696202/3204976624</t>
  </si>
  <si>
    <t>Salida de Bogotá Calle 13- Funza – Variante Madrid-Faca-Desvio a Guayabal de Siquima - Vianí</t>
  </si>
  <si>
    <t>|</t>
  </si>
  <si>
    <t>Bogotá - inspección la victoria - Mesitas del colegio - Bogotá</t>
  </si>
  <si>
    <t>macarena B carrera 4 con calle 26 a</t>
  </si>
  <si>
    <t xml:space="preserve">Diego Corradine </t>
  </si>
  <si>
    <t>29 DE MAYO</t>
  </si>
  <si>
    <t xml:space="preserve">ASAB - BOSA - ASAB </t>
  </si>
  <si>
    <t xml:space="preserve">ASAB </t>
  </si>
  <si>
    <t xml:space="preserve">BOSA PORVENIR </t>
  </si>
  <si>
    <t xml:space="preserve">12 a 12 y 30 pm </t>
  </si>
  <si>
    <t xml:space="preserve">Miguel Sanchez </t>
  </si>
  <si>
    <t>315 7859896</t>
  </si>
  <si>
    <t>GUSCA</t>
  </si>
  <si>
    <t>PRADO</t>
  </si>
  <si>
    <t>Sirley Yolima
Martínez Santos</t>
  </si>
  <si>
    <t>Carrera 69 D #4-31 sur Conjunto Residencial Arboleda de San Gabriel IV</t>
  </si>
  <si>
    <t>Bogotá DC - Medellin - Bogotá DC</t>
  </si>
  <si>
    <t>PM</t>
  </si>
  <si>
    <t>%</t>
  </si>
  <si>
    <t>TOTAL DCTO</t>
  </si>
  <si>
    <t>RTEFTE</t>
  </si>
  <si>
    <t>NETO MV</t>
  </si>
  <si>
    <t>LIDERTUR</t>
  </si>
  <si>
    <t>POR EJECUTAR</t>
  </si>
  <si>
    <t>FE</t>
  </si>
  <si>
    <t>RTEICA</t>
  </si>
  <si>
    <t>BANCO</t>
  </si>
  <si>
    <t>LLD10959</t>
  </si>
  <si>
    <t>VALOR</t>
  </si>
  <si>
    <t>MES</t>
  </si>
  <si>
    <t>IT</t>
  </si>
  <si>
    <t>FACTURA</t>
  </si>
  <si>
    <t>VINCULACION</t>
  </si>
  <si>
    <t>LLD11065</t>
  </si>
  <si>
    <t>LLD11378</t>
  </si>
  <si>
    <t>PRESUPUESTO</t>
  </si>
  <si>
    <t>CONTRATO No.</t>
  </si>
  <si>
    <t>CONTRATANTE</t>
  </si>
  <si>
    <t>UNIVERSIDAD DISTRITAL</t>
  </si>
  <si>
    <t>BMC 115723</t>
  </si>
  <si>
    <t>ADICION No.</t>
  </si>
  <si>
    <t>PROGRAMACION</t>
  </si>
  <si>
    <t>DIF</t>
  </si>
  <si>
    <t>FECHA VINCULACION</t>
  </si>
  <si>
    <t>FECHA MATRICULA</t>
  </si>
  <si>
    <t>TARJETA DE OPERACIÓN</t>
  </si>
  <si>
    <t>VENCIMIENTO T OPERACIÓN</t>
  </si>
  <si>
    <t>RCC</t>
  </si>
  <si>
    <t>VENCIMIENTO RCC</t>
  </si>
  <si>
    <t>RCE</t>
  </si>
  <si>
    <t>VENCIMIENTO RCE</t>
  </si>
  <si>
    <t>SOAT</t>
  </si>
  <si>
    <t>VENCIMIENTO SOAT</t>
  </si>
  <si>
    <t>VENCIMIENTO PREVENTIVA</t>
  </si>
  <si>
    <t>NO REVISION TECN</t>
  </si>
  <si>
    <t>VENCIMIENTO REVISION TECNICO MECANICA</t>
  </si>
  <si>
    <t>PROPIETARIO 1</t>
  </si>
  <si>
    <t>TRANSPLUS SERVICE SAS</t>
  </si>
  <si>
    <t>MUÑOZ TRIVIÑO MAURICIO</t>
  </si>
  <si>
    <t>PROPIETARIO 2</t>
  </si>
  <si>
    <t>MUÑOZ TRIVIÑO ALEJANDRO</t>
  </si>
  <si>
    <t>PROPIETARIO 3</t>
  </si>
  <si>
    <t>TIPO DE CONTRATO</t>
  </si>
  <si>
    <t>% PROPIEDAD LIDERTUR</t>
  </si>
  <si>
    <t>MOVIL PARA FORMULAR</t>
  </si>
  <si>
    <t>AFILIADO</t>
  </si>
  <si>
    <t xml:space="preserve">SANCHEZ ARIZA MARY NURY </t>
  </si>
  <si>
    <t>MARTINEZ DE PINZON LIGIA</t>
  </si>
  <si>
    <t xml:space="preserve">BARRIGA DE ROCHA ANA ISABEL </t>
  </si>
  <si>
    <t xml:space="preserve">CLAVIJO ZALATIEL SORIANO </t>
  </si>
  <si>
    <t>DASMEC COMPANY SAS</t>
  </si>
  <si>
    <t xml:space="preserve"> SANCHEZ GUTIERREZ JORGE </t>
  </si>
  <si>
    <t xml:space="preserve"> ROCHA RINCON JOSE EFRAIN</t>
  </si>
  <si>
    <t xml:space="preserve"> ORJUELA REDONDO ROSALIA </t>
  </si>
  <si>
    <t>SOCIO</t>
  </si>
  <si>
    <t>SKR611</t>
  </si>
  <si>
    <t>TRUJILLO TRUJILLO GERARDO</t>
  </si>
  <si>
    <t>INTERNATIONAL TOURISM GROUP SAS -  CITYSIGHTSEING</t>
  </si>
  <si>
    <t xml:space="preserve">PEÑA PEREZ CLAUDIA PILAR </t>
  </si>
  <si>
    <t>GRISALES BENAVIDEZ WILMER ARLEY</t>
  </si>
  <si>
    <t xml:space="preserve"> PRIETO PEÑA DAVID</t>
  </si>
  <si>
    <t xml:space="preserve">CHACON CHAVES REINALDO </t>
  </si>
  <si>
    <t>LINEAS ESCOLARES Y TURISMO SAS - LIDERTUR SAS</t>
  </si>
  <si>
    <t xml:space="preserve"> CHACON CHAVES REINALDO </t>
  </si>
  <si>
    <t xml:space="preserve">ORTEGON SIERRA JORGE SAMUEL </t>
  </si>
  <si>
    <t xml:space="preserve">MOGOLLON CASTRO MARIA DEL ROSARIO </t>
  </si>
  <si>
    <t xml:space="preserve">AREVALO LEAL EMILSE </t>
  </si>
  <si>
    <t xml:space="preserve"> RUIZ JAIME</t>
  </si>
  <si>
    <t xml:space="preserve"> IBAÑEZ OSMA JOSE WHALTER</t>
  </si>
  <si>
    <t xml:space="preserve"> TRIANA CHACON DIDIER ADOLFO</t>
  </si>
  <si>
    <t>RODRIGUEZ ZAMBRANO MARIA</t>
  </si>
  <si>
    <t>GUTIERREZ ROJAS CAMILO ARMANDO</t>
  </si>
  <si>
    <t xml:space="preserve"> MORENO GARCIA JOHN CARLOS</t>
  </si>
  <si>
    <t>SOCIO-AFILIADO</t>
  </si>
  <si>
    <t xml:space="preserve">NAVARRO CAMARGO MYRIAM </t>
  </si>
  <si>
    <t xml:space="preserve">LEON MORENO RIGOBERTO </t>
  </si>
  <si>
    <t xml:space="preserve">ANTOLINEZ SILVA AYDEE CECILIA </t>
  </si>
  <si>
    <t xml:space="preserve">CHACON CHAVES ANA LUCIA </t>
  </si>
  <si>
    <t xml:space="preserve"> BEDOYA ZULUAGA FABIO ALBERTO</t>
  </si>
  <si>
    <t xml:space="preserve"> LEASING BOLIVAR SA COMPAÑÍA DE FI</t>
  </si>
  <si>
    <t xml:space="preserve"> ANTOLINEZ BARON PEDRO ELIAS </t>
  </si>
  <si>
    <t>QUIROGA ACOSTA JORGE ANDRES</t>
  </si>
  <si>
    <t xml:space="preserve">MONROY TORRES CAMILO </t>
  </si>
  <si>
    <t xml:space="preserve"> ACOSTA MENDOZA RODRIGO </t>
  </si>
  <si>
    <t xml:space="preserve"> CHACON ORJUELA DEIBA CAROLINA</t>
  </si>
  <si>
    <t>GAS / GASOLINA</t>
  </si>
  <si>
    <t>GASOELEC</t>
  </si>
  <si>
    <t xml:space="preserve">VILLAMIL BARRERA RUSSELL ASHLEY </t>
  </si>
  <si>
    <t xml:space="preserve">RODRIGUEZ HERNANDEZ EFRAIN </t>
  </si>
  <si>
    <t xml:space="preserve">CASTILLO RUDECINDO </t>
  </si>
  <si>
    <t xml:space="preserve">LIZARAZO PEREZ HECTOR JULIO </t>
  </si>
  <si>
    <t xml:space="preserve">CARDENAS LEON PEDRO JOSE </t>
  </si>
  <si>
    <t xml:space="preserve">LOZANO SIERRA LUIS ALBERTO </t>
  </si>
  <si>
    <t xml:space="preserve">GARCIA BAHAMON JAIRO </t>
  </si>
  <si>
    <t xml:space="preserve"> CAJA DE COMPENSACIÓN FAMILIAR COMPENSAR</t>
  </si>
  <si>
    <t xml:space="preserve">FLORES CORTES CAMILO ANDRES </t>
  </si>
  <si>
    <t>PEREZ GUERRA ANGELA PATRICIA</t>
  </si>
  <si>
    <t>GAITAN RIVERA JOHN FREDY</t>
  </si>
  <si>
    <t>PLATA YA LIMITADA</t>
  </si>
  <si>
    <t xml:space="preserve">RUIZ ALARCON ANDREA CAROLINA </t>
  </si>
  <si>
    <t>CORTES PEÑALOZA CLAUDIA LILIANA</t>
  </si>
  <si>
    <t>CRISTIANO LOPEZ LAURA YINETH</t>
  </si>
  <si>
    <t>CASTAÑEDA MORENO CAMILO ANDRES</t>
  </si>
  <si>
    <t>IBAGON CASTRO LUZ DARY</t>
  </si>
  <si>
    <t>NATALIA BARON RIVERA</t>
  </si>
  <si>
    <t>DIAZ LEIVA JUAN PABLO</t>
  </si>
  <si>
    <t>CABRERA AVILA YAMID ALEXIS</t>
  </si>
  <si>
    <t>ROA SALCEDO JOHN FREDY</t>
  </si>
  <si>
    <t xml:space="preserve"> RODRIGUEZ HERNANDEZ GUSTAVO CLEMENTE</t>
  </si>
  <si>
    <t xml:space="preserve"> PEDRO JOSE CARDENAS</t>
  </si>
  <si>
    <t xml:space="preserve"> ORTEGON VELANDIA MIGUEL ALFONSO</t>
  </si>
  <si>
    <t xml:space="preserve"> LEON MORENO RIGOBERTO</t>
  </si>
  <si>
    <t xml:space="preserve">GOMEZ BAHAMON ALEJANDRA </t>
  </si>
  <si>
    <t xml:space="preserve"> SHIRLEY YINETH RAMIREZ PEDRAZA</t>
  </si>
  <si>
    <t>PEÑALOZA JOSE RODRIGO</t>
  </si>
  <si>
    <t>IVONNE ROCIO CALDERON URREGO</t>
  </si>
  <si>
    <t>FUENTES RUIZ MARIA CRISTINA</t>
  </si>
  <si>
    <t>LUM309</t>
  </si>
  <si>
    <t xml:space="preserve">CORONADO BOADA NANCY JANNETTE </t>
  </si>
  <si>
    <t>CHISACA BERNAL LUZ ELENA</t>
  </si>
  <si>
    <t>PEÑUELA ARIAS EDGAR ALFONSO</t>
  </si>
  <si>
    <t xml:space="preserve">VEGA RUSSI HAROLD SNEHYDER </t>
  </si>
  <si>
    <t xml:space="preserve">MORALES ZAPATA DAVID CAMILO </t>
  </si>
  <si>
    <t xml:space="preserve"> BOHORQUEZ GARAVITO BELISARIO</t>
  </si>
  <si>
    <t>PEÑUELA ARIAS SANDRA PATRICIA</t>
  </si>
  <si>
    <t>LWL830</t>
  </si>
  <si>
    <t>TLO173</t>
  </si>
  <si>
    <t>LZM804</t>
  </si>
  <si>
    <t>LZM383</t>
  </si>
  <si>
    <t>LZM418</t>
  </si>
  <si>
    <t>LUW563</t>
  </si>
  <si>
    <t>LZN298</t>
  </si>
  <si>
    <t>LZM801</t>
  </si>
  <si>
    <t>LZM475</t>
  </si>
  <si>
    <t>TORRES DAZA YENI CAROLINA</t>
  </si>
  <si>
    <t>CHACON ORJUELA DEIBA CAROLINA</t>
  </si>
  <si>
    <t>SANCHEZ ARIZA EDWIN</t>
  </si>
  <si>
    <t>ROSA MARIA BERMUDEZ PARDO</t>
  </si>
  <si>
    <t>OLAYA VILLALBA EDWIN GERMAN</t>
  </si>
  <si>
    <t xml:space="preserve">MORA REYES JAIME </t>
  </si>
  <si>
    <t xml:space="preserve">BERMUDEZ PARDO ROSA MARIA </t>
  </si>
  <si>
    <t>SANCHEZ ARIZA MARY NURY</t>
  </si>
  <si>
    <t xml:space="preserve"> RODRIGUEZ BERMUDEZ FELIX ANDRES</t>
  </si>
  <si>
    <t xml:space="preserve">CHACON CORTES HERNANDO  </t>
  </si>
  <si>
    <t>LZO022</t>
  </si>
  <si>
    <t>LZN926</t>
  </si>
  <si>
    <t>LZO563</t>
  </si>
  <si>
    <t>LZM497</t>
  </si>
  <si>
    <t>PULIDO MOLINA JORGE ELIECER</t>
  </si>
  <si>
    <t>NHR158</t>
  </si>
  <si>
    <t>NHT072</t>
  </si>
  <si>
    <t>PADRON LOPEZ FERNEY</t>
  </si>
  <si>
    <t>NHT929</t>
  </si>
  <si>
    <t>NHT313</t>
  </si>
  <si>
    <t>NHT930</t>
  </si>
  <si>
    <t>IBANEZ OSMA JOSE WALTHER</t>
  </si>
  <si>
    <t>ANZOLA DEROSE RONALD DANIEL</t>
  </si>
  <si>
    <t>NOW135</t>
  </si>
  <si>
    <t>UFY662</t>
  </si>
  <si>
    <t>NOW869</t>
  </si>
  <si>
    <t>NOW332</t>
  </si>
  <si>
    <t>GERMAN LEONARDO MIGUEZ OROZCO</t>
  </si>
  <si>
    <t>BALLESTEROS GONZALEZ GIOVANNI ANDRES</t>
  </si>
  <si>
    <t>CONDE CUELLAR ROSALBA</t>
  </si>
  <si>
    <t>PROPIO</t>
  </si>
  <si>
    <t>LINEA</t>
  </si>
  <si>
    <t>CARROCERIA</t>
  </si>
  <si>
    <t>CILINDRAJE</t>
  </si>
  <si>
    <t>MODELO FECHA MATRICULA</t>
  </si>
  <si>
    <t>COLOR</t>
  </si>
  <si>
    <t>PUERTAS</t>
  </si>
  <si>
    <t>ORGANISMO TRANSITO</t>
  </si>
  <si>
    <t>TARJETA DE PROPIEDAD</t>
  </si>
  <si>
    <t>CAPACIDAD T.O.</t>
  </si>
  <si>
    <t>EMPRE_TOPE</t>
  </si>
  <si>
    <t>EXPEDICIÓN T OPERACIÓN</t>
  </si>
  <si>
    <t>ASEGURADORA</t>
  </si>
  <si>
    <t>EXPEDICION RCC</t>
  </si>
  <si>
    <t>EXPEDICION RCE</t>
  </si>
  <si>
    <t>EXPEDICIÓN SOAT</t>
  </si>
  <si>
    <t>EMPRESA REV PREVENTIVA</t>
  </si>
  <si>
    <t>ULTIMA PREVENTIVA</t>
  </si>
  <si>
    <t>CDA</t>
  </si>
  <si>
    <t>EXPEDICIÓN REVISION TECNICO MECANICA</t>
  </si>
  <si>
    <t>CC 
PROPIETARIO 1</t>
  </si>
  <si>
    <t>TELEFONO 1</t>
  </si>
  <si>
    <t>CELULAR 1</t>
  </si>
  <si>
    <t>DIRECCION 1</t>
  </si>
  <si>
    <t>CORREO 1</t>
  </si>
  <si>
    <t>CC 
PROPIETARIO 2</t>
  </si>
  <si>
    <t>CELULAR 2</t>
  </si>
  <si>
    <t>DIRECCION 2</t>
  </si>
  <si>
    <t>CORREO 2</t>
  </si>
  <si>
    <t>CC 
PROPIETARIO 3</t>
  </si>
  <si>
    <t>CELULAR 3</t>
  </si>
  <si>
    <t>DIRECCION 3</t>
  </si>
  <si>
    <t>CORREO 3</t>
  </si>
  <si>
    <t>OH-1420</t>
  </si>
  <si>
    <t>CERRADA</t>
  </si>
  <si>
    <t>BLANCO VERDE</t>
  </si>
  <si>
    <t>MINTRANSPORTE</t>
  </si>
  <si>
    <t>SBS SEGUROS</t>
  </si>
  <si>
    <t>SEGUROS DEL ESTADO</t>
  </si>
  <si>
    <t>CDA INTECO S.A.S</t>
  </si>
  <si>
    <t>CDA DE VALLEDUPAR</t>
  </si>
  <si>
    <t>CL 30 18D 53 VALLEDUPAR</t>
  </si>
  <si>
    <t>transpluss@hotmail.com</t>
  </si>
  <si>
    <t>FC9JBUS</t>
  </si>
  <si>
    <t>MUNDIAL DE SEGUROS</t>
  </si>
  <si>
    <t>REVIEXPRESS</t>
  </si>
  <si>
    <t>CDA CARMOTOS MIX</t>
  </si>
  <si>
    <t>CR 67 N 25-45 SUR</t>
  </si>
  <si>
    <t>trans.epc_777@hotmail.com</t>
  </si>
  <si>
    <t>H1</t>
  </si>
  <si>
    <t>BLANCO CERAMICA</t>
  </si>
  <si>
    <t>SEGUROS BOLIVAR</t>
  </si>
  <si>
    <t>CDA DEL OCCIDENTE AVENIDA ROJAS</t>
  </si>
  <si>
    <t>CARRERA 91 N 71A  09</t>
  </si>
  <si>
    <t>jkmilo.88@hotmail.com</t>
  </si>
  <si>
    <t>9150 OD</t>
  </si>
  <si>
    <t>CDA FENIX</t>
  </si>
  <si>
    <t>VDA SUPANECA BOYACA</t>
  </si>
  <si>
    <t>luisalejandrogalindogordillo@gmail.com</t>
  </si>
  <si>
    <t>H1512D-A</t>
  </si>
  <si>
    <t>MAPFRE SEGUROS GENERALES DE COLOMBIA S.A.</t>
  </si>
  <si>
    <t>CDA OCCIDENTE</t>
  </si>
  <si>
    <t>CALLE 145 N 19 78</t>
  </si>
  <si>
    <t>johnhchaves@yahoo.com</t>
  </si>
  <si>
    <t>OH1626L</t>
  </si>
  <si>
    <t>CARRERA 68A N 67B 10</t>
  </si>
  <si>
    <t>lidertur@hotmail.com</t>
  </si>
  <si>
    <t>YEISON AVENDAÑO</t>
  </si>
  <si>
    <t>PROPIO-AFILIADO</t>
  </si>
  <si>
    <t>MASTER MB16 LUXE</t>
  </si>
  <si>
    <t>BLANCO GLACIAL</t>
  </si>
  <si>
    <t>CDA CARMOTOS SAS</t>
  </si>
  <si>
    <t>CARRERA 56 N 151 51 INT 11 AP 401</t>
  </si>
  <si>
    <t>nurysana@gmail.com</t>
  </si>
  <si>
    <t>FC4JKUZ</t>
  </si>
  <si>
    <t>EL ROSAL</t>
  </si>
  <si>
    <t>CDA UNIMILENIO</t>
  </si>
  <si>
    <t>CALLE 70 A BIS A N 77 L 26 BOGOTÁ</t>
  </si>
  <si>
    <t xml:space="preserve">ligiamartinezm87@gmail.com </t>
  </si>
  <si>
    <t xml:space="preserve"> antoniopinzonvelandia@hotmail.com</t>
  </si>
  <si>
    <t xml:space="preserve">STAREX </t>
  </si>
  <si>
    <t>BLANCO</t>
  </si>
  <si>
    <t>CALLE 23J BIS N 97 44 FONTIBON CASA</t>
  </si>
  <si>
    <t>jucaesni@hotmail.com</t>
  </si>
  <si>
    <t>CRAFTER 50</t>
  </si>
  <si>
    <t>PREVISORA DE SEGUROS</t>
  </si>
  <si>
    <t>CDA IVESUR COLOMBIA</t>
  </si>
  <si>
    <t>IVESUR COLOMBIA BOGOTA</t>
  </si>
  <si>
    <t>CALLE 44 SUR N 72 J 46 (BOITA) CASA</t>
  </si>
  <si>
    <t xml:space="preserve">oscarfantolinez@hotmail.com </t>
  </si>
  <si>
    <t xml:space="preserve"> carmencesi52@gmail.com</t>
  </si>
  <si>
    <t>HK6738K</t>
  </si>
  <si>
    <t xml:space="preserve"> CDA CARMOTOS MIX</t>
  </si>
  <si>
    <t>CALLE 63B N 119A 21 ENGATIVA PUEBLO</t>
  </si>
  <si>
    <t>taxildovdj817@gmail.com</t>
  </si>
  <si>
    <t>XZU710L-HKFRP1</t>
  </si>
  <si>
    <t>CDA DIAGNOSTIYA CELTA</t>
  </si>
  <si>
    <t>CALLE 130 BIS N 93 30 SUBA</t>
  </si>
  <si>
    <t>acxelcazador@hotmail.com</t>
  </si>
  <si>
    <t>KLQ6896A</t>
  </si>
  <si>
    <t>CALLE 130 C N 90 31</t>
  </si>
  <si>
    <t>anaisaroc1956@gmail.com</t>
  </si>
  <si>
    <t>FB 4J</t>
  </si>
  <si>
    <t xml:space="preserve">CENTRO DE DIAGNOSTICO AUTOMOTRIZ REVISAR               </t>
  </si>
  <si>
    <t>CARREA 4 N 1 30 JERICO   BOYACA</t>
  </si>
  <si>
    <t>eduardovargas14897@gmail.com</t>
  </si>
  <si>
    <t>COUNTY</t>
  </si>
  <si>
    <t xml:space="preserve">CDA MI CARRERA EXPRESS        </t>
  </si>
  <si>
    <t>CDA MI CARRERA EXPRESS</t>
  </si>
  <si>
    <t>CARRERA 72 Q N 38 04 SUR</t>
  </si>
  <si>
    <t>pedronrodriguez2013@gmail.com</t>
  </si>
  <si>
    <t>BOGOTA</t>
  </si>
  <si>
    <t>CDA PUENTE ARANDA 12-44</t>
  </si>
  <si>
    <t xml:space="preserve">CARRERA 13 N 1C 41            </t>
  </si>
  <si>
    <t xml:space="preserve">miguelardiaz14@gmail.com </t>
  </si>
  <si>
    <t xml:space="preserve"> jlcl_77@hotmail.com</t>
  </si>
  <si>
    <t>MASTER MAXI</t>
  </si>
  <si>
    <t>CALLE 6A N 92 20 TINTAL</t>
  </si>
  <si>
    <t>rodrigorojas810@gmail.com</t>
  </si>
  <si>
    <t>CDA TECNIVIAL</t>
  </si>
  <si>
    <t>gerencia@lidertur.com.co</t>
  </si>
  <si>
    <t>CDA AVENIDA SEXTA SAS</t>
  </si>
  <si>
    <t>CALLE 119A N 18 75 SANTA BARBARA</t>
  </si>
  <si>
    <t>soriano234@hotmail.com</t>
  </si>
  <si>
    <t>HD 78</t>
  </si>
  <si>
    <t>CARRERA 72A N 11A 20 AP 402A VILLA ALSACIA</t>
  </si>
  <si>
    <t>huarmepoy@hotmail.com</t>
  </si>
  <si>
    <t>FC9JGTZ</t>
  </si>
  <si>
    <t>lubrirey777@hotmail.com</t>
  </si>
  <si>
    <t>HD 65</t>
  </si>
  <si>
    <t>CR 37D N 38 09 BOGOTA</t>
  </si>
  <si>
    <t>josebobadilla.dasmec@gmail.com</t>
  </si>
  <si>
    <t>TRAFIC</t>
  </si>
  <si>
    <t>CODISPETROL S.A.S</t>
  </si>
  <si>
    <t>CR 23 N 6 - 27 BRR SOCIEGO MADRID</t>
  </si>
  <si>
    <t>gerardosuzuki@hotmail.com</t>
  </si>
  <si>
    <t>JLY6101SB</t>
  </si>
  <si>
    <t>VERDE BLANCO</t>
  </si>
  <si>
    <t xml:space="preserve"> AUTOCENTRO SUPER CAR SAS</t>
  </si>
  <si>
    <t>CARRERA BRR BOCAGRANDE AV SAN MARTIN 6 50 LC 2 ED SEGRERA (CARTAGENA)</t>
  </si>
  <si>
    <t xml:space="preserve">administracion.cartagena@citysightseeing.com.co </t>
  </si>
  <si>
    <t>URVAN</t>
  </si>
  <si>
    <t>CARRERA 113 N 18 A 71</t>
  </si>
  <si>
    <t>samidicax@hotmail.es</t>
  </si>
  <si>
    <t xml:space="preserve"> CDA DEL OCCIDENTE AVENIDA ROJAS</t>
  </si>
  <si>
    <t>DIAGNOSTIYA 170</t>
  </si>
  <si>
    <t>CALLE 3 N 10 14 INT 5A CHIA</t>
  </si>
  <si>
    <t xml:space="preserve">david.d.mcmb@gmail.com </t>
  </si>
  <si>
    <t>CALLE 3 N 10 48</t>
  </si>
  <si>
    <t xml:space="preserve"> mcmb.11@gmail.com</t>
  </si>
  <si>
    <t>PREGIO GRAND GS</t>
  </si>
  <si>
    <t>TECNICHECK SAS</t>
  </si>
  <si>
    <t>CDA TECNOTEST LTDA</t>
  </si>
  <si>
    <t>CALLE 78 A 101 73</t>
  </si>
  <si>
    <t>colegiomayordegales@hotmail.com</t>
  </si>
  <si>
    <t xml:space="preserve"> CDA INTELIGENCIA VIAL CARTAGENA</t>
  </si>
  <si>
    <t>AUTOCENTRO SUPER CAR SAS</t>
  </si>
  <si>
    <t>RK1J</t>
  </si>
  <si>
    <t>LA CEJA</t>
  </si>
  <si>
    <t>CDA REVISION MILENIO MADRID</t>
  </si>
  <si>
    <t>CARRERA 89 N 19 A   50 AP 706</t>
  </si>
  <si>
    <t>isachacon0511@hotmail.com</t>
  </si>
  <si>
    <t>CDA INGENIERIA SAS</t>
  </si>
  <si>
    <t>CALLE 75 C 105 D 03</t>
  </si>
  <si>
    <t>davidrey01@hotmail.com</t>
  </si>
  <si>
    <t xml:space="preserve">TRANSPORTER </t>
  </si>
  <si>
    <t>CDA DEL OCCIDENTE</t>
  </si>
  <si>
    <t>CR 116A N 15C 70 TO 12 AP 901 BOGOTA</t>
  </si>
  <si>
    <t>Wilmerarley1010@hotmail.com</t>
  </si>
  <si>
    <t>CDA TECNOSABANA SAS</t>
  </si>
  <si>
    <t xml:space="preserve">lidertur@hotmail.com </t>
  </si>
  <si>
    <t xml:space="preserve"> CASTRO PARDO DIEGO FERNANDO</t>
  </si>
  <si>
    <t>CARRERA 72A N 23F 36</t>
  </si>
  <si>
    <t xml:space="preserve"> ingdfcp1978@gmail.com</t>
  </si>
  <si>
    <t>CALLE 19 N 20   76 INT 12 APTO 107 BOGOTA</t>
  </si>
  <si>
    <t>jlcl_77@hotmail.com</t>
  </si>
  <si>
    <t>PREVICAR 197</t>
  </si>
  <si>
    <t>CALLE 134 BIS N 89A 05 SUBA</t>
  </si>
  <si>
    <t>ferergar@hotmail.com</t>
  </si>
  <si>
    <t>RK8J</t>
  </si>
  <si>
    <t>CARRERA 69D N 96 39</t>
  </si>
  <si>
    <t>ditrianaca@hotmail.com</t>
  </si>
  <si>
    <t>OH1526</t>
  </si>
  <si>
    <t>SURAMERICANA</t>
  </si>
  <si>
    <t>CDA LOS CENTAUROS SAS</t>
  </si>
  <si>
    <t>O 500 RS</t>
  </si>
  <si>
    <t>CALLE 63C N 80A   12</t>
  </si>
  <si>
    <t xml:space="preserve"> transportespeciales516@hotmail.com</t>
  </si>
  <si>
    <t>CL 79 A 112 F 29 BOGOTÁ</t>
  </si>
  <si>
    <t>cabarcas1406@gmail.com</t>
  </si>
  <si>
    <t>CARRERA 69 D 96 39</t>
  </si>
  <si>
    <t>FC9JKUZ</t>
  </si>
  <si>
    <t>CARRERA 69H N 64D 48</t>
  </si>
  <si>
    <t>jorgeortegon351v8@gmail.com</t>
  </si>
  <si>
    <t>CDA AUTOGASES</t>
  </si>
  <si>
    <t>albert.637@hotmail.com</t>
  </si>
  <si>
    <t>SEGUROS MUNDIAL</t>
  </si>
  <si>
    <t xml:space="preserve">CALLE 147 N 19 - 51 INT 3 APTO 401     </t>
  </si>
  <si>
    <t xml:space="preserve">SHARITO0220@YAHOO.COM  </t>
  </si>
  <si>
    <t xml:space="preserve">CGMRGA@YAHOO.COM </t>
  </si>
  <si>
    <t>OH-1636L</t>
  </si>
  <si>
    <t>BARBOSA</t>
  </si>
  <si>
    <t>CDA LA 13 SAS</t>
  </si>
  <si>
    <t>CERTIFICADO NACIONAL TECNICO MECANICO S.A</t>
  </si>
  <si>
    <t>CALLE 10 N 81 B 55 CASA 77</t>
  </si>
  <si>
    <t>dorisortiz2108@gmail.com</t>
  </si>
  <si>
    <t>BLANCO Y VERDE</t>
  </si>
  <si>
    <t xml:space="preserve"> CDA DIAGNOSTIYA CELTA</t>
  </si>
  <si>
    <t>CARRERA 116 N 152 14 INT 7 CASA 9</t>
  </si>
  <si>
    <t xml:space="preserve">emilsearevalo@hotmail.com </t>
  </si>
  <si>
    <t>CARRERA 116 N 152 14</t>
  </si>
  <si>
    <t xml:space="preserve"> jocamoga@hotmail.com</t>
  </si>
  <si>
    <t>RK1JSTL</t>
  </si>
  <si>
    <t>CARRERA 116 77B 42 BL 5 CA 72  BOGOTÁ</t>
  </si>
  <si>
    <t>vargashh72@hotmail.com</t>
  </si>
  <si>
    <t>O500RS</t>
  </si>
  <si>
    <t>CDA EL RUIZ SAS</t>
  </si>
  <si>
    <t>CARRERA 68A N 67B 10   CARRERA 69 D 96   39</t>
  </si>
  <si>
    <t>JUMPER FT40 L4H3</t>
  </si>
  <si>
    <t>BLANCO NEVADO</t>
  </si>
  <si>
    <t>REVISION PLUS CDA AVENIDA SUBA</t>
  </si>
  <si>
    <t>SPRINTER 316 CDI</t>
  </si>
  <si>
    <t>BLANCO ARTICO</t>
  </si>
  <si>
    <t>FC9JLTZ</t>
  </si>
  <si>
    <t>CARRERA 86 N 77 35 IN 3 AP 309</t>
  </si>
  <si>
    <t>wilsonsierra70@hotmail.com</t>
  </si>
  <si>
    <t>FRR</t>
  </si>
  <si>
    <t>CDA EL BOSTON</t>
  </si>
  <si>
    <t>CDA RUTA DEL SOL S.A.S</t>
  </si>
  <si>
    <t>CALLE 60A N 18B 67</t>
  </si>
  <si>
    <t xml:space="preserve">gerenciatranslamy@hotmail.com </t>
  </si>
  <si>
    <t xml:space="preserve">CARRERA 1 N 50 27 PUERTO BERRIO </t>
  </si>
  <si>
    <t xml:space="preserve"> fabiobedoyaimpresos@gmail.com</t>
  </si>
  <si>
    <t>ZK6107HA</t>
  </si>
  <si>
    <t>CENTRO MOTOR AVENIDA BOYACA</t>
  </si>
  <si>
    <t>CALLE 35 N 26F 95 SUR BRAVO PAEZ CASA</t>
  </si>
  <si>
    <t>rigoleondev@hotmail.com</t>
  </si>
  <si>
    <t>SPRINTER</t>
  </si>
  <si>
    <t>VAN</t>
  </si>
  <si>
    <t>BLANCO ARTICO AZUL</t>
  </si>
  <si>
    <t>AVENIDA EL DORADO N 100 97</t>
  </si>
  <si>
    <t xml:space="preserve">wilmer.suns@habitelhotels.com </t>
  </si>
  <si>
    <t xml:space="preserve">gerencia@hotelhabitel.com </t>
  </si>
  <si>
    <t xml:space="preserve"> contraloria@hotelhabitel.com</t>
  </si>
  <si>
    <t>CALLE 44 SUR N 72 J 46 (BOITA)</t>
  </si>
  <si>
    <t xml:space="preserve"> carmencesi52@gmail.com </t>
  </si>
  <si>
    <t xml:space="preserve"> acas1984@yahoo.com</t>
  </si>
  <si>
    <t xml:space="preserve">CALLE 67 BIS N 69 29 </t>
  </si>
  <si>
    <t>CARRERA 68D N 93 39</t>
  </si>
  <si>
    <t xml:space="preserve"> CHACON ORJUELA LIDA CONSTANZA</t>
  </si>
  <si>
    <t>PROPIO - SOCIO</t>
  </si>
  <si>
    <t>SPRINTER 515 CDI</t>
  </si>
  <si>
    <t>CARRERA 10A N 53 - 59 SUR</t>
  </si>
  <si>
    <t>rlugomolina@gmail.com</t>
  </si>
  <si>
    <t>CL 7 N 87B-70</t>
  </si>
  <si>
    <t>jandresq95@gmail.com</t>
  </si>
  <si>
    <t>FC9JL7Z</t>
  </si>
  <si>
    <t>CALLE 96 N° 69B 75</t>
  </si>
  <si>
    <t>SPRINTER 516 SUSI</t>
  </si>
  <si>
    <t>NUEVO MASTER MINIBUS</t>
  </si>
  <si>
    <t>MASTER</t>
  </si>
  <si>
    <t>BLANCO GLACIAL (V)</t>
  </si>
  <si>
    <t>CALLE 110 N 15 63 APTO 303</t>
  </si>
  <si>
    <t xml:space="preserve">cmonroec77@gmail.com </t>
  </si>
  <si>
    <t>CALLE 127 B BIS N 19 59</t>
  </si>
  <si>
    <t xml:space="preserve"> rodrigoacostam@yahoo.com </t>
  </si>
  <si>
    <t xml:space="preserve"> recursohumano@lidertur.com.co</t>
  </si>
  <si>
    <t>OF 917</t>
  </si>
  <si>
    <t>CARRERA 112 N 142A 23 APTO 102</t>
  </si>
  <si>
    <t>russellvillamil@hotmail.com</t>
  </si>
  <si>
    <t>CARRERA 116 N 152 91</t>
  </si>
  <si>
    <t>CARRERA 95 J N 91A 19</t>
  </si>
  <si>
    <t>edwin17.452@gmail.com</t>
  </si>
  <si>
    <t>CARRERA 20 N 61 09</t>
  </si>
  <si>
    <t>raulzamudio63@hotmail.com</t>
  </si>
  <si>
    <t>CALLE 82 N 90B 87 QUIRIGUA</t>
  </si>
  <si>
    <t>gustarodri1959@gmail.com</t>
  </si>
  <si>
    <t>CARRERA 95J N 91A 19</t>
  </si>
  <si>
    <t>CALLE 35N PAEZ PAEZ 95 SUR BRAVO PAEZ CASA</t>
  </si>
  <si>
    <t>C.D.A VILLANUEVA S.A.S</t>
  </si>
  <si>
    <t>CALLE 11 N° 5 48</t>
  </si>
  <si>
    <t>fredy65991@hotmail.com</t>
  </si>
  <si>
    <t xml:space="preserve">FC9BUS </t>
  </si>
  <si>
    <t>CR 11 N 28   55 TUNJA</t>
  </si>
  <si>
    <t xml:space="preserve">boavita69@gmail.com </t>
  </si>
  <si>
    <t>CR 11N N 55 55 TUNJA</t>
  </si>
  <si>
    <t xml:space="preserve"> migorteve@hotmail.com</t>
  </si>
  <si>
    <t>FC9J</t>
  </si>
  <si>
    <t>LA EQUIDAD SEGUROS GENERALES ORGANISMO COOPERATIVO</t>
  </si>
  <si>
    <t>CALLE 61N 17B 08 PISO 2  BARRANCABERMEJA</t>
  </si>
  <si>
    <t>CDA BUENATMOSFERA</t>
  </si>
  <si>
    <t xml:space="preserve">CR 8 N 9   35 RESTREPO VALLE DEL CAUCA  </t>
  </si>
  <si>
    <t xml:space="preserve">giorios78@gmail.com      </t>
  </si>
  <si>
    <t>BJ5089VEBEA-FB</t>
  </si>
  <si>
    <t>SABANETA</t>
  </si>
  <si>
    <t>CENTRO DE DIAGNOSTICO AUTOMOTOR AV CIUDAD DE CALI</t>
  </si>
  <si>
    <t>CR 95 A 128 C 15</t>
  </si>
  <si>
    <t>edwinjimenez2619@outlook.com</t>
  </si>
  <si>
    <t>AV CARACAS N 01 05 BRR EDUARDO SANTOS BOGOTA</t>
  </si>
  <si>
    <t xml:space="preserve">alejafo18@gmail.com </t>
  </si>
  <si>
    <t>K310IB4X2</t>
  </si>
  <si>
    <t>CDA BOSTON</t>
  </si>
  <si>
    <t>CALLE 60 A N°  18 B 67 BARRACABERMEJA</t>
  </si>
  <si>
    <t>luislozanosierra.5@gmail.com</t>
  </si>
  <si>
    <t>CDA AUTOBIG S.A.S.</t>
  </si>
  <si>
    <t>CALLE 24A 60 49</t>
  </si>
  <si>
    <t>j_bahamon@yahoo.com</t>
  </si>
  <si>
    <t>CALLE 24 49 10</t>
  </si>
  <si>
    <t>agomez693@hotmail.com</t>
  </si>
  <si>
    <t>BC11S01</t>
  </si>
  <si>
    <t>LIBERTY SEGUROS S.A.</t>
  </si>
  <si>
    <t>Av 68 No. 49A   47.</t>
  </si>
  <si>
    <t>JAAGATONL@COMPENSAR.COM</t>
  </si>
  <si>
    <t>MA 8.5 TCA</t>
  </si>
  <si>
    <t>RIVERA</t>
  </si>
  <si>
    <t>CENTRO DE DIAGNÓSTICO AUTOMOTOR BUENATMOSFERA</t>
  </si>
  <si>
    <t>CENTROVALLE S.A.</t>
  </si>
  <si>
    <t>CARRERA 36 A 39 64 PALMIRA</t>
  </si>
  <si>
    <t>cristoreysas@gmail.com</t>
  </si>
  <si>
    <t>L200 2.5L</t>
  </si>
  <si>
    <t>DOBLE CABINA</t>
  </si>
  <si>
    <t>BLANCO SOLIDO</t>
  </si>
  <si>
    <t>CDA REVIMOTOS</t>
  </si>
  <si>
    <t>11/08/20223</t>
  </si>
  <si>
    <t>CARRERA 17 N 11 84 BOGOTÁ</t>
  </si>
  <si>
    <t xml:space="preserve">tiosam317@gmail.com  </t>
  </si>
  <si>
    <t>DUSTER DYNAMIQUE 4X4</t>
  </si>
  <si>
    <t>WAGON</t>
  </si>
  <si>
    <t>BLANCO ARTICA</t>
  </si>
  <si>
    <t>KRA 94 N° 74 A 12</t>
  </si>
  <si>
    <t>egr.2107@gmail.com</t>
  </si>
  <si>
    <t>TERIOS J210LG-GMDF</t>
  </si>
  <si>
    <t>CABINADO</t>
  </si>
  <si>
    <t>BLANCO METALICO</t>
  </si>
  <si>
    <t>CDA INTECO SAS</t>
  </si>
  <si>
    <t>CALLE 16 I BIS A N 104 94</t>
  </si>
  <si>
    <t>laspalmas37@hotmail.es</t>
  </si>
  <si>
    <t>KORANDO C</t>
  </si>
  <si>
    <t xml:space="preserve"> DIAGNOSTIYA LIMITADA</t>
  </si>
  <si>
    <t>CALLE 146 B BIS N 79 05</t>
  </si>
  <si>
    <t>patonegro1409@gmail.com</t>
  </si>
  <si>
    <t>DXK6440AFF 1.3</t>
  </si>
  <si>
    <t>CDA DEL OCCIDENTE LA FLORESTA</t>
  </si>
  <si>
    <t>CARRERA 6 N 23 70</t>
  </si>
  <si>
    <t>reidam71@gmail.com</t>
  </si>
  <si>
    <t xml:space="preserve">CR 77Q # 46A-17 SUR </t>
  </si>
  <si>
    <t xml:space="preserve">ANGELAGUERRA875@GMAIL.COM   </t>
  </si>
  <si>
    <t>DUSTER DYNAMIQUE AUTOMATICA</t>
  </si>
  <si>
    <t xml:space="preserve">CDA MOVILIDAD BOGOTA SAS             </t>
  </si>
  <si>
    <t>CALLE 87 N 96 51</t>
  </si>
  <si>
    <t>luisalbertobuitrago@gmail.com</t>
  </si>
  <si>
    <t>DUSTER</t>
  </si>
  <si>
    <t>CDA BONANZA</t>
  </si>
  <si>
    <t>CALLE 23 SUR 69 25 INT 5 APTO 501</t>
  </si>
  <si>
    <t>carolineleyva30@hotmail.com</t>
  </si>
  <si>
    <t>DXK6470ASF 1.8</t>
  </si>
  <si>
    <t>CDA EXPRESS LTDA</t>
  </si>
  <si>
    <t>DG 15B 104 45 CASA 47  CARRERA 51 F 42A 54</t>
  </si>
  <si>
    <t>smpvargas@hotmail.com</t>
  </si>
  <si>
    <t>CDA RUEDE SEGURO LTDA</t>
  </si>
  <si>
    <t>CARRERA 90 BIS N 76 51 APT 202</t>
  </si>
  <si>
    <t>jorge.parra2011@gmail.com</t>
  </si>
  <si>
    <t>LVZA42F98JAA00471</t>
  </si>
  <si>
    <t xml:space="preserve">CL 64 N 18L-07    </t>
  </si>
  <si>
    <t>GAITANJHON5@GMAIL.COM'</t>
  </si>
  <si>
    <t>STAREX PANEL</t>
  </si>
  <si>
    <t xml:space="preserve"> CENTRO DE DIAGNOSTICO AUTOMOTRIZ CAJICA S.A.S. Sigla: CDA CAJICA S.A.S.</t>
  </si>
  <si>
    <t>CDA CAJICA SAS</t>
  </si>
  <si>
    <t>CR 6 4 A 106 SUR CAJICA</t>
  </si>
  <si>
    <t>jgarzonconstruir@hotmail.com</t>
  </si>
  <si>
    <t>CDA MOVILIDAD BOGOTA SAS</t>
  </si>
  <si>
    <t>CARRERA 74B 55 24</t>
  </si>
  <si>
    <t>andreaalarcon19@hotmail.com</t>
  </si>
  <si>
    <t>CALLE 64D 73 A 39 BOGOTÁ</t>
  </si>
  <si>
    <t>club.deportivolujan@hotmail.com</t>
  </si>
  <si>
    <t>CALLE 8A N 92   72 CA 193 BRR CIUDAD TINTAL</t>
  </si>
  <si>
    <t>leonelalvarez10@hotmail.com</t>
  </si>
  <si>
    <t>CDA 37 SA</t>
  </si>
  <si>
    <t>CL 69A N 104 18 CA 133 BRR RECREO DE SAN IGNACIO</t>
  </si>
  <si>
    <t xml:space="preserve">liliana201215@hotmail.com  </t>
  </si>
  <si>
    <t>CL 15 N 28-20 FUNZA</t>
  </si>
  <si>
    <t>rodrigo196727@hotmail.com</t>
  </si>
  <si>
    <t>CARRERA 107 BIS 70 F 64</t>
  </si>
  <si>
    <t>mauros543@hotmail.com</t>
  </si>
  <si>
    <t>BLANCO GLACIAL (v)</t>
  </si>
  <si>
    <t>CR 25A BIS N 5A 16 AP 202</t>
  </si>
  <si>
    <t>DUSTER INTENS 4X4</t>
  </si>
  <si>
    <t>CENTRO DE DIAGNOSTICO AUTOMOTOR PLAZA NORTE SAS</t>
  </si>
  <si>
    <t>CDA REVIBOYACA</t>
  </si>
  <si>
    <t>CALLE 8 N 20   83 CASA 2 VILLAVICENCIO PRIMAVERA</t>
  </si>
  <si>
    <t xml:space="preserve">ponca87@gmail.com </t>
  </si>
  <si>
    <t>CALLE 8N VILLAVICENCIO VILLAVICENCIO 2 VILLAVICENCIO PRIMAVERA</t>
  </si>
  <si>
    <t xml:space="preserve"> ivonnec9@hotmail.com</t>
  </si>
  <si>
    <t>NIRO</t>
  </si>
  <si>
    <t>EQ6450PF1 1.5</t>
  </si>
  <si>
    <t>CR 116N 77B 42</t>
  </si>
  <si>
    <t xml:space="preserve">elsalusilva@yahoo.es </t>
  </si>
  <si>
    <t xml:space="preserve"> escapaturismo@gmail.com</t>
  </si>
  <si>
    <t>LOGAN</t>
  </si>
  <si>
    <t>SEDAN</t>
  </si>
  <si>
    <t>CL 2B N 36-26 BOGOTA</t>
  </si>
  <si>
    <t>luz.dary.ibagon@gmail.com</t>
  </si>
  <si>
    <t>CALLE 144 N 12 78</t>
  </si>
  <si>
    <t>jhchavess@gmail.com</t>
  </si>
  <si>
    <t>DIAGNOSTICAR 3555555</t>
  </si>
  <si>
    <t>CDA RUTA DEL SOL</t>
  </si>
  <si>
    <t>CALLE 3 N 4 174</t>
  </si>
  <si>
    <t>natabaronrivera@hotmail.com</t>
  </si>
  <si>
    <t>CL 22B # 58-60</t>
  </si>
  <si>
    <t>TRV 34 A N° 40 40 S INT 3 APTO 503</t>
  </si>
  <si>
    <t>jairojimenez2579@gmail.com</t>
  </si>
  <si>
    <t>miagarzon.ips.hco@gmail.com</t>
  </si>
  <si>
    <t>CDA DISTRITAL</t>
  </si>
  <si>
    <t>CL 7 N 6A-21 P2 PACHO CUNDINAMARCA</t>
  </si>
  <si>
    <t>yamid209@gmail.com</t>
  </si>
  <si>
    <t xml:space="preserve">	DIAGNOSTIYA LTDA</t>
  </si>
  <si>
    <t>CL 89 N 87-35 BRR LOS CEREZOS</t>
  </si>
  <si>
    <t>anfre2614@hotmail.com</t>
  </si>
  <si>
    <t>CDA PLAZA NORTE SAS</t>
  </si>
  <si>
    <t>320 3291919</t>
  </si>
  <si>
    <t>CALLE 79 0 A 61 IN 3 B BRR REINA CEXILIA TUNJA</t>
  </si>
  <si>
    <t>fredyalexander.gonzalezquijano@gmail.com</t>
  </si>
  <si>
    <t>YEFERSON CRISTIANO</t>
  </si>
  <si>
    <t>CR 80D N 7 A – 15 BOGOTA</t>
  </si>
  <si>
    <t>carlosemendez60@hotmail.com</t>
  </si>
  <si>
    <t>NP300 FRONTIER</t>
  </si>
  <si>
    <t>CARRERA 20 N 184 48 CASA 121</t>
  </si>
  <si>
    <t xml:space="preserve">nancyj_cb2006@yahoo.com </t>
  </si>
  <si>
    <t>CARRERA 20N N CASA 121</t>
  </si>
  <si>
    <t xml:space="preserve"> belbohgar@hotmail.com</t>
  </si>
  <si>
    <t>AVENIDA 2A N 8 55 (LA CALERA)</t>
  </si>
  <si>
    <t>javiermolinan11@hotmail.com</t>
  </si>
  <si>
    <t>CALLE 6D N 79A   76 BL 12 APT 465 BOGOTA</t>
  </si>
  <si>
    <t>eduelena936@hotmail.com</t>
  </si>
  <si>
    <t>DIAGNOSTIAUTOS CDA</t>
  </si>
  <si>
    <t>CR 57A N 74A   05 BOGOTA</t>
  </si>
  <si>
    <t>claomile40@yahoo.com</t>
  </si>
  <si>
    <t xml:space="preserve">CDA DIAGNOSTIYA </t>
  </si>
  <si>
    <t>CDA BOGOTA</t>
  </si>
  <si>
    <t>CL 25G N 74B - 50 T3 APTO 611 BOGOTA</t>
  </si>
  <si>
    <t>arq.eapa@hotmail.com</t>
  </si>
  <si>
    <t>CL 25G N 74B - 50 T3 APTO 614 BOGOTA</t>
  </si>
  <si>
    <t>sandrapa1017@gmail.com</t>
  </si>
  <si>
    <t>M20</t>
  </si>
  <si>
    <t>CDA MOVILIDAD BOGOTA D.C</t>
  </si>
  <si>
    <t>CDA TECNODIAGNOSTICO</t>
  </si>
  <si>
    <t>KRA 72 M BIS 42 B 58 SUR BOGOTA</t>
  </si>
  <si>
    <t>harold_1977@hotmail.es</t>
  </si>
  <si>
    <t>DIAGNOSTIYA LTDA</t>
  </si>
  <si>
    <t>Calle 8a No.2 34 Manzana 11 Int.2 Casa 1</t>
  </si>
  <si>
    <t>jazmin6@hotmail.com</t>
  </si>
  <si>
    <t>EQ6400LF18 1.2</t>
  </si>
  <si>
    <t>CALLE 161 N 19A 39 APTO 302</t>
  </si>
  <si>
    <t>leidyjimenezhernandez@gmail.com</t>
  </si>
  <si>
    <t>BLANCO GALAXIA</t>
  </si>
  <si>
    <t>CALLE 6A N 88D 60 INT 21 AP 103 TINTAL  CALLE 23 N 12 129 APT 204 INT 1 MADRID CONJUNTO TOSCANA BRR SARAGOZA</t>
  </si>
  <si>
    <t>jonimvl@hotmail.com</t>
  </si>
  <si>
    <t>J759Q187880</t>
  </si>
  <si>
    <t>9FBHJD202RM537613</t>
  </si>
  <si>
    <t>CARRERA 103F N 141B 19</t>
  </si>
  <si>
    <t>Viajesangsetur@hotmail.com</t>
  </si>
  <si>
    <t>SPRINTER 516 CDI</t>
  </si>
  <si>
    <t>W1V907657PP464928</t>
  </si>
  <si>
    <t xml:space="preserve">SBS SEGUROS </t>
  </si>
  <si>
    <t>CDA REVIMOTOS SAS</t>
  </si>
  <si>
    <t>J05EVE12196</t>
  </si>
  <si>
    <t>9F3FC9JL7PXX11091</t>
  </si>
  <si>
    <t>J05EVE12130</t>
  </si>
  <si>
    <t>9F3FC9JL7PXX11052</t>
  </si>
  <si>
    <t>LUM578</t>
  </si>
  <si>
    <t>NQR</t>
  </si>
  <si>
    <t>4HK1-0PD468</t>
  </si>
  <si>
    <t>9GCN1R758PB503414</t>
  </si>
  <si>
    <t>J759Q205240</t>
  </si>
  <si>
    <t>9FBHJD201RM605562</t>
  </si>
  <si>
    <t>SURA</t>
  </si>
  <si>
    <t xml:space="preserve">CR 10C # 48D - 98 SUR     </t>
  </si>
  <si>
    <t>paolangiecrazy@hotmail.com</t>
  </si>
  <si>
    <t>DUSTER EXPRESSION</t>
  </si>
  <si>
    <t>A690Q148952</t>
  </si>
  <si>
    <t>9FBHSRC85DM002277</t>
  </si>
  <si>
    <t>CR 68A N 67B-10</t>
  </si>
  <si>
    <t>recursohumano@lidertur.com.co</t>
  </si>
  <si>
    <t xml:space="preserve">CDA DE LA 44       </t>
  </si>
  <si>
    <t>CARRERA 29 62A 20SUR</t>
  </si>
  <si>
    <t>edwinsaar@hotmail.com</t>
  </si>
  <si>
    <t>GOLDEN DRAGON</t>
  </si>
  <si>
    <t>XML6532E5</t>
  </si>
  <si>
    <t>LFZBBADD5LA700043</t>
  </si>
  <si>
    <t>CDA MOVILIDAD BOGOTAD D.C</t>
  </si>
  <si>
    <t>CL 51 N 78G - 25 SUR</t>
  </si>
  <si>
    <t>goldenges.610@gmail.com</t>
  </si>
  <si>
    <t>4HK1-0PR821</t>
  </si>
  <si>
    <t>9GCFRR903PB505053</t>
  </si>
  <si>
    <t>CRA 69 N 64 D - 48</t>
  </si>
  <si>
    <t>4HK1-0PJ189</t>
  </si>
  <si>
    <t>9GCN1R759PB503406</t>
  </si>
  <si>
    <t>SBC SEGUROS</t>
  </si>
  <si>
    <t>4HK1-0PS331</t>
  </si>
  <si>
    <t>9GCFRR902PB505061</t>
  </si>
  <si>
    <t>4HK1-0PW156</t>
  </si>
  <si>
    <t>9GCFRR901PB505259</t>
  </si>
  <si>
    <t>SFG1822381066</t>
  </si>
  <si>
    <t>LVZA53P9XRCB00444</t>
  </si>
  <si>
    <t>CL 22 BIS N 45-21 BOGOTA</t>
  </si>
  <si>
    <t>edwinola7@hotmail.com</t>
  </si>
  <si>
    <t>SOUL LX</t>
  </si>
  <si>
    <t xml:space="preserve">CDA TUTECNO SAS              </t>
  </si>
  <si>
    <t>CALLE 37S N 50A 38</t>
  </si>
  <si>
    <t>morareyes58@hotmail.com</t>
  </si>
  <si>
    <t>CALLE 6C N 82A 78</t>
  </si>
  <si>
    <t>jaimegonzalez@hotmail.com</t>
  </si>
  <si>
    <t>XCROSS SQR7150J047</t>
  </si>
  <si>
    <t>BLANCO CHERY</t>
  </si>
  <si>
    <t>DIAGNOSTIYA LIMITADA</t>
  </si>
  <si>
    <t>CALLE 74 A BIS N 104   46 1 PISO</t>
  </si>
  <si>
    <t>maritzza200@hotmail.com</t>
  </si>
  <si>
    <t xml:space="preserve">CALLE 51 78 G 29 SUR </t>
  </si>
  <si>
    <t>ingfelixrodriguezb@gmail.com</t>
  </si>
  <si>
    <t>mantenimiento@parkingexperts.com.co</t>
  </si>
  <si>
    <t>4HK1-0PS366</t>
  </si>
  <si>
    <t>9GCFRR900PB505060</t>
  </si>
  <si>
    <t>4HK1-0PR835</t>
  </si>
  <si>
    <t>9GCFRR907PB505055</t>
  </si>
  <si>
    <t>KR 69 L No 65-70</t>
  </si>
  <si>
    <t>4HK1-0PS651</t>
  </si>
  <si>
    <t>9GCFRR90XPB505227</t>
  </si>
  <si>
    <t>LZN659</t>
  </si>
  <si>
    <t>FRONTIER</t>
  </si>
  <si>
    <t>YS23E280C044076</t>
  </si>
  <si>
    <t>8ANBD33F8RL524620</t>
  </si>
  <si>
    <t>LZN891</t>
  </si>
  <si>
    <t>YS23E280C043222</t>
  </si>
  <si>
    <t>8ANBD33F4RL568209</t>
  </si>
  <si>
    <t>LZN895</t>
  </si>
  <si>
    <t>YS23E280C041963</t>
  </si>
  <si>
    <t>8ANBD33F3RL525156</t>
  </si>
  <si>
    <t>J05EVE12283</t>
  </si>
  <si>
    <t>9F3FC9JL7PXX11153</t>
  </si>
  <si>
    <t>4HK1-0PP723</t>
  </si>
  <si>
    <t>9GCN1R752PB505465</t>
  </si>
  <si>
    <t>4HK1-0PP717</t>
  </si>
  <si>
    <t>9GCN1R756PB505226</t>
  </si>
  <si>
    <t>J759Q205221</t>
  </si>
  <si>
    <t>9FBHJD201RM631580</t>
  </si>
  <si>
    <t>CL 161 N 54 - 87 TO 5 APTO 804</t>
  </si>
  <si>
    <t>joelpumo_63@hotmail.com</t>
  </si>
  <si>
    <t>NHQ515</t>
  </si>
  <si>
    <t>STARIA</t>
  </si>
  <si>
    <t>BLANCO CREMA</t>
  </si>
  <si>
    <t>D4HBPU348699</t>
  </si>
  <si>
    <t xml:space="preserve">KMJYA371ARU130077 </t>
  </si>
  <si>
    <t>SEGUROS GENERALES SURAMERICANA</t>
  </si>
  <si>
    <t>NHQ517</t>
  </si>
  <si>
    <t>D4HBPU350783</t>
  </si>
  <si>
    <t xml:space="preserve">KMJYA371ARU130607 </t>
  </si>
  <si>
    <t>NHQ516</t>
  </si>
  <si>
    <t>D4HBPU350896</t>
  </si>
  <si>
    <t xml:space="preserve">KMJYA371ARU130553 </t>
  </si>
  <si>
    <t>4HK1-0PV993</t>
  </si>
  <si>
    <t>9GCFRR908PB505260</t>
  </si>
  <si>
    <t>CALLE 79A N 112F 29</t>
  </si>
  <si>
    <t>miryamer53@hotmail.com</t>
  </si>
  <si>
    <t>NKR</t>
  </si>
  <si>
    <t>4JZ1-212B20</t>
  </si>
  <si>
    <t>9GCNMR889RB001210</t>
  </si>
  <si>
    <t>VDA CARRISALES OROCUE</t>
  </si>
  <si>
    <t xml:space="preserve">FERNEYPADRONLOPEZ@GMAIL.COM  </t>
  </si>
  <si>
    <t>NHT073</t>
  </si>
  <si>
    <t>W1V907657RP594883</t>
  </si>
  <si>
    <t>4JZ1-216B36</t>
  </si>
  <si>
    <t>9GCNMR883RB001817</t>
  </si>
  <si>
    <t>W1V907657RP598025</t>
  </si>
  <si>
    <t>A460D053368</t>
  </si>
  <si>
    <t>9FBHJD400RM758074</t>
  </si>
  <si>
    <t>CDA CARMOTOR MIX</t>
  </si>
  <si>
    <t>CALLE 64D #112D-62 TO 2 APT 503 BOGOTA</t>
  </si>
  <si>
    <t>ronald.fac@hotmail.com</t>
  </si>
  <si>
    <t>ronald.anzola@halliburton.com</t>
  </si>
  <si>
    <t>NOS617</t>
  </si>
  <si>
    <t>E40X</t>
  </si>
  <si>
    <t>1PB03121</t>
  </si>
  <si>
    <t>LJ1EEASR3R4708012</t>
  </si>
  <si>
    <t>SUZUKI</t>
  </si>
  <si>
    <t>GRAND VITARA HYBRID</t>
  </si>
  <si>
    <t>BLANCO PERLADO</t>
  </si>
  <si>
    <t>K15CN7137097</t>
  </si>
  <si>
    <t>MA3YKL1S8RT103156</t>
  </si>
  <si>
    <t>D4BHA044613</t>
  </si>
  <si>
    <t>KMJWA37HABU292102</t>
  </si>
  <si>
    <t xml:space="preserve">CR 70 NO 22 75 INT 31 MZ C AP 201 </t>
  </si>
  <si>
    <t>rossyconde@gmail.com</t>
  </si>
  <si>
    <t>NPR</t>
  </si>
  <si>
    <t>4JZ1-235N68</t>
  </si>
  <si>
    <t>9GCNPR886SB000013</t>
  </si>
  <si>
    <t>EQUINOX</t>
  </si>
  <si>
    <t>BLANCO NIEBLA</t>
  </si>
  <si>
    <t>LYX*SPL144829*</t>
  </si>
  <si>
    <t>3GNAX9EVXPL144829</t>
  </si>
  <si>
    <t>4JZ1-252A22</t>
  </si>
  <si>
    <t>9GCNPR885SB000245</t>
  </si>
  <si>
    <t>4JZ1-253E58</t>
  </si>
  <si>
    <t>9GCNPR881SB000369</t>
  </si>
  <si>
    <t>4JZ1-253F24</t>
  </si>
  <si>
    <t>9GCNPR88XSB000368</t>
  </si>
  <si>
    <t>CAP.</t>
  </si>
  <si>
    <t>ACTIVO</t>
  </si>
  <si>
    <t>PROC DESV ADM</t>
  </si>
  <si>
    <t xml:space="preserve">ACTIVO </t>
  </si>
  <si>
    <t>EN VINCULACION</t>
  </si>
  <si>
    <t>ESTADO</t>
  </si>
  <si>
    <t>MEDIO SERVICIO</t>
  </si>
  <si>
    <t>PRADO (TOLIMA)</t>
  </si>
  <si>
    <t>BMC 54697040</t>
  </si>
  <si>
    <t>AJUSTADO SEGÚN ANEXO 2</t>
  </si>
  <si>
    <t xml:space="preserve">NO ES PROCEDENTE REALIZAR EL CAMBIO AL ITEM 164 PUES ESTE ITEM PREVEE UNA CANTIDAD DE DIAS DIFERENTE A LOS REALMENTE EJECUTADOS  </t>
  </si>
  <si>
    <t xml:space="preserve">El servicio se realizó solo por dos días </t>
  </si>
  <si>
    <t>El servicio se realizó solo por un día</t>
  </si>
  <si>
    <t>El servicio se realizó solo por dos días</t>
  </si>
  <si>
    <t xml:space="preserve">EN CUANTO A LA SOLICITUD DE VARIACIÓN DE TARIFA POR LA MODIFICACIÓN EN LA CANTIDAD DE DIAS EJECUTADOS EN LA ACTIVIDAD, DICHA ACCIÓN NO RESULTA VIABLE PUES NO ES POSIBLE LA EXTRACCIÓN DE TARIFAS CON LA ELABORACIÓN DE UNA OPERACIÓN MATEMÁTICA EN CUANTO A DIVIDIR VALORES Y PLASMAR UNOS NUEVOS QUE NO SE CONTEMPLARON EN EL PROCESO CONTRACTUAL. </t>
  </si>
  <si>
    <t>CONDUCTOR JAIRO PINEDA</t>
  </si>
  <si>
    <t>VELEZ (SANT)</t>
  </si>
  <si>
    <t>MOCOA</t>
  </si>
  <si>
    <t xml:space="preserve">VILLAVICENCIO-CUMARAL </t>
  </si>
  <si>
    <t>TOCAIMA</t>
  </si>
  <si>
    <t>CHIQUINQUIRA</t>
  </si>
  <si>
    <t>SANTA ROSA DE VITERVO</t>
  </si>
  <si>
    <t>MESETAS (META)</t>
  </si>
  <si>
    <t xml:space="preserve">SOGAMOSO </t>
  </si>
  <si>
    <t>TUBACUY</t>
  </si>
  <si>
    <t>HONDA</t>
  </si>
  <si>
    <t>CHOINGAZA</t>
  </si>
  <si>
    <t>Día1 salida 12:05 am. Importante llegar a Calle 40, para salir a la madrugada.  
Días 2 recorridos intermunicipales
Día 3 recorrido ciudad
Día 4 regreso</t>
  </si>
  <si>
    <t>LLD 11868</t>
  </si>
  <si>
    <t>LLD 11869</t>
  </si>
  <si>
    <t>WALTER IBAÑEZ</t>
  </si>
  <si>
    <t>RM</t>
  </si>
  <si>
    <t>FECHA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</si>
</sst>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4" formatCode="_-&quot;$&quot;\ * #,##0.00_-;\-&quot;$&quot;\ * #,##0.00_-;_-&quot;$&quot;\ * &quot;-&quot;??_-;_-@_-"/>
    <numFmt numFmtId="43" formatCode="_-* #,##0.00_-;\-* #,##0.00_-;_-* &quot;-&quot;??_-;_-@_-"/>
    <numFmt numFmtId="164" formatCode="_-* #,##0_-;\-* #,##0_-;_-* &quot;-&quot;??_-;_-@_-"/>
    <numFmt numFmtId="165" formatCode="d/mm/yyyy;@"/>
    <numFmt numFmtId="166" formatCode="&quot;$&quot;#,##0.00;[Red]\-&quot;$&quot;#,##0.00"/>
    <numFmt numFmtId="167" formatCode="_-&quot;$&quot;\ * #,##0.0_-;\-&quot;$&quot;\ * #,##0.0_-;_-&quot;$&quot;\ * &quot;-&quot;??_-;_-@_-"/>
    <numFmt numFmtId="168" formatCode="[$-F400]h:mm:ss\ AM/PM"/>
    <numFmt numFmtId="169" formatCode="0000"/>
  </numFmts>
  <fonts count="55" x14ac:knownFonts="1">
    <font>
      <sz val="11"/>
      <color theme="1"/>
      <name val="Calibri"/>
      <family val="2"/>
      <scheme val="minor"/>
    </font>
    <font>
      <sz val="11"/>
      <color theme="1"/>
      <name val="Calibri"/>
      <family val="2"/>
      <scheme val="minor"/>
    </font>
    <font>
      <sz val="10"/>
      <name val="Arial"/>
      <family val="2"/>
    </font>
    <font>
      <b/>
      <sz val="9"/>
      <color indexed="81"/>
      <name val="Tahoma"/>
      <family val="2"/>
    </font>
    <font>
      <sz val="9"/>
      <color indexed="81"/>
      <name val="Tahoma"/>
      <family val="2"/>
    </font>
    <font>
      <b/>
      <sz val="9"/>
      <color theme="1"/>
      <name val="Tahoma"/>
      <family val="2"/>
    </font>
    <font>
      <b/>
      <sz val="8"/>
      <color theme="1"/>
      <name val="Tahoma"/>
      <family val="2"/>
    </font>
    <font>
      <sz val="8"/>
      <name val="Tahoma"/>
      <family val="2"/>
    </font>
    <font>
      <sz val="8"/>
      <color theme="1"/>
      <name val="Tahoma"/>
      <family val="2"/>
    </font>
    <font>
      <sz val="8"/>
      <color rgb="FF000000"/>
      <name val="Tahoma"/>
      <family val="2"/>
    </font>
    <font>
      <sz val="5"/>
      <color theme="1"/>
      <name val="Tahoma"/>
      <family val="2"/>
    </font>
    <font>
      <b/>
      <sz val="10"/>
      <color theme="1"/>
      <name val="Tahoma"/>
      <family val="2"/>
    </font>
    <font>
      <sz val="10"/>
      <color theme="1"/>
      <name val="Tahoma"/>
      <family val="2"/>
    </font>
    <font>
      <u/>
      <sz val="11"/>
      <color theme="10"/>
      <name val="Calibri"/>
      <family val="2"/>
      <scheme val="minor"/>
    </font>
    <font>
      <b/>
      <sz val="14"/>
      <color theme="1"/>
      <name val="Tahoma"/>
      <family val="2"/>
    </font>
    <font>
      <b/>
      <sz val="12"/>
      <color theme="1"/>
      <name val="Tahoma"/>
      <family val="2"/>
    </font>
    <font>
      <b/>
      <sz val="10"/>
      <color rgb="FF222222"/>
      <name val="Tahoma"/>
      <family val="2"/>
    </font>
    <font>
      <sz val="10"/>
      <color rgb="FF222222"/>
      <name val="Tahoma"/>
      <family val="2"/>
    </font>
    <font>
      <u/>
      <sz val="10"/>
      <color theme="10"/>
      <name val="Tahoma"/>
      <family val="2"/>
    </font>
    <font>
      <sz val="12"/>
      <color rgb="FF222222"/>
      <name val="Arial"/>
      <family val="2"/>
    </font>
    <font>
      <b/>
      <sz val="8"/>
      <color theme="1"/>
      <name val="Century Gothic"/>
      <family val="2"/>
    </font>
    <font>
      <sz val="8"/>
      <name val="Century Gothic"/>
      <family val="2"/>
    </font>
    <font>
      <sz val="8"/>
      <color theme="1"/>
      <name val="Century Gothic"/>
      <family val="2"/>
    </font>
    <font>
      <sz val="8"/>
      <color rgb="FFFF0000"/>
      <name val="Century Gothic"/>
      <family val="2"/>
    </font>
    <font>
      <sz val="8"/>
      <name val="Arial"/>
      <family val="2"/>
    </font>
    <font>
      <sz val="8"/>
      <color theme="1"/>
      <name val="Arial"/>
      <family val="2"/>
    </font>
    <font>
      <b/>
      <sz val="8"/>
      <color theme="1"/>
      <name val="ARIAL"/>
      <family val="2"/>
    </font>
    <font>
      <b/>
      <sz val="8"/>
      <color theme="1" tint="4.9989318521683403E-2"/>
      <name val="ARIAL"/>
      <family val="2"/>
    </font>
    <font>
      <sz val="11"/>
      <name val="Calibri"/>
      <family val="2"/>
      <scheme val="minor"/>
    </font>
    <font>
      <sz val="8"/>
      <color theme="1"/>
      <name val="Calibri"/>
      <family val="2"/>
      <scheme val="minor"/>
    </font>
    <font>
      <sz val="8"/>
      <color rgb="FF000000"/>
      <name val="Calibri"/>
      <family val="2"/>
      <scheme val="minor"/>
    </font>
    <font>
      <sz val="8"/>
      <name val="Calibri"/>
      <family val="2"/>
      <scheme val="minor"/>
    </font>
    <font>
      <b/>
      <sz val="8"/>
      <color theme="0"/>
      <name val="Calibri"/>
      <family val="2"/>
      <scheme val="minor"/>
    </font>
    <font>
      <b/>
      <sz val="8"/>
      <color theme="1"/>
      <name val="Calibri"/>
      <family val="2"/>
      <scheme val="minor"/>
    </font>
    <font>
      <b/>
      <sz val="8"/>
      <name val="Calibri"/>
      <family val="2"/>
      <scheme val="minor"/>
    </font>
    <font>
      <sz val="8"/>
      <color rgb="FFFF0000"/>
      <name val="Calibri"/>
      <family val="2"/>
      <scheme val="minor"/>
    </font>
    <font>
      <i/>
      <sz val="8"/>
      <color rgb="FFFF0000"/>
      <name val="Calibri"/>
      <family val="2"/>
      <scheme val="minor"/>
    </font>
    <font>
      <b/>
      <sz val="8"/>
      <color rgb="FF000000"/>
      <name val="Calibri"/>
      <family val="2"/>
      <scheme val="minor"/>
    </font>
    <font>
      <b/>
      <sz val="10"/>
      <color rgb="FFFFFF00"/>
      <name val="Calibri"/>
      <family val="2"/>
      <scheme val="minor"/>
    </font>
    <font>
      <b/>
      <sz val="11"/>
      <color rgb="FFFFFF00"/>
      <name val="Calibri"/>
      <family val="2"/>
      <scheme val="minor"/>
    </font>
    <font>
      <b/>
      <sz val="10"/>
      <name val="Calibri"/>
      <family val="2"/>
      <scheme val="minor"/>
    </font>
    <font>
      <b/>
      <sz val="10"/>
      <color theme="1"/>
      <name val="Calibri"/>
      <family val="2"/>
      <scheme val="minor"/>
    </font>
    <font>
      <sz val="10"/>
      <color theme="1"/>
      <name val="Calibri"/>
      <family val="2"/>
      <scheme val="minor"/>
    </font>
    <font>
      <b/>
      <sz val="8"/>
      <color rgb="FF000000"/>
      <name val="Century Gothic"/>
      <family val="2"/>
    </font>
    <font>
      <sz val="8"/>
      <color rgb="FF000000"/>
      <name val="Century Gothic"/>
      <family val="2"/>
    </font>
    <font>
      <b/>
      <sz val="8"/>
      <name val="Century Gothic"/>
      <family val="2"/>
    </font>
    <font>
      <u/>
      <sz val="8"/>
      <color rgb="FF0563C1"/>
      <name val="Century Gothic"/>
      <family val="2"/>
    </font>
    <font>
      <u/>
      <sz val="8"/>
      <name val="Century Gothic"/>
      <family val="2"/>
    </font>
    <font>
      <sz val="8"/>
      <color rgb="FFF4B084"/>
      <name val="Century Gothic"/>
      <family val="2"/>
    </font>
    <font>
      <sz val="8"/>
      <color rgb="FF0563C1"/>
      <name val="Century Gothic"/>
      <family val="2"/>
    </font>
    <font>
      <u/>
      <sz val="8"/>
      <color rgb="FF0563C1"/>
      <name val="Calibri"/>
      <family val="2"/>
    </font>
    <font>
      <sz val="8"/>
      <color theme="1"/>
      <name val="Calibri"/>
      <family val="2"/>
    </font>
    <font>
      <u/>
      <sz val="8"/>
      <name val="Calibri"/>
      <family val="2"/>
    </font>
    <font>
      <b/>
      <sz val="14"/>
      <color theme="1"/>
      <name val="Calibri"/>
      <family val="2"/>
      <scheme val="minor"/>
    </font>
    <font>
      <sz val="14"/>
      <color theme="1"/>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rgb="FFFFFFFF"/>
        <bgColor indexed="64"/>
      </patternFill>
    </fill>
    <fill>
      <patternFill patternType="solid">
        <fgColor theme="0"/>
        <bgColor rgb="FF000000"/>
      </patternFill>
    </fill>
    <fill>
      <patternFill patternType="solid">
        <fgColor theme="4" tint="-0.49998474074526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BFBFBF"/>
        <bgColor rgb="FF000000"/>
      </patternFill>
    </fill>
    <fill>
      <patternFill patternType="solid">
        <fgColor rgb="FFFFFF00"/>
        <bgColor rgb="FF000000"/>
      </patternFill>
    </fill>
    <fill>
      <patternFill patternType="solid">
        <fgColor rgb="FFFF0000"/>
        <bgColor rgb="FF000000"/>
      </patternFill>
    </fill>
    <fill>
      <patternFill patternType="solid">
        <fgColor rgb="FF92D050"/>
        <bgColor rgb="FF000000"/>
      </patternFill>
    </fill>
  </fills>
  <borders count="40">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0">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2" fillId="0" borderId="0"/>
    <xf numFmtId="0" fontId="13" fillId="0" borderId="0" applyNumberFormat="0" applyFill="0" applyBorder="0" applyAlignment="0" applyProtection="0"/>
    <xf numFmtId="44" fontId="1" fillId="0" borderId="0" applyFont="0" applyFill="0" applyBorder="0" applyAlignment="0" applyProtection="0"/>
    <xf numFmtId="0" fontId="1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3">
    <xf numFmtId="0" fontId="0" fillId="0" borderId="0" xfId="0"/>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3" xfId="0" applyFont="1" applyBorder="1" applyAlignment="1">
      <alignment horizontal="center" vertical="center"/>
    </xf>
    <xf numFmtId="0" fontId="7" fillId="0" borderId="19" xfId="0" applyFont="1" applyBorder="1" applyAlignment="1">
      <alignment vertical="center" wrapText="1"/>
    </xf>
    <xf numFmtId="0" fontId="7" fillId="0" borderId="13" xfId="0" applyFont="1" applyBorder="1" applyAlignment="1">
      <alignment horizontal="justify" vertical="center" wrapText="1"/>
    </xf>
    <xf numFmtId="0" fontId="8" fillId="0" borderId="20" xfId="0" applyFont="1" applyBorder="1" applyAlignment="1">
      <alignment horizontal="left" vertical="center"/>
    </xf>
    <xf numFmtId="0" fontId="8" fillId="0" borderId="3" xfId="0" applyFont="1" applyBorder="1" applyAlignment="1">
      <alignment horizontal="center" vertical="center"/>
    </xf>
    <xf numFmtId="164" fontId="8" fillId="0" borderId="3" xfId="1" applyNumberFormat="1" applyFont="1" applyBorder="1" applyAlignment="1">
      <alignment vertical="center"/>
    </xf>
    <xf numFmtId="164" fontId="8" fillId="0" borderId="21" xfId="1" applyNumberFormat="1" applyFont="1" applyBorder="1" applyAlignment="1">
      <alignment vertical="center"/>
    </xf>
    <xf numFmtId="0" fontId="6" fillId="0" borderId="19" xfId="0" applyFont="1" applyBorder="1" applyAlignment="1">
      <alignment horizontal="center" vertical="center"/>
    </xf>
    <xf numFmtId="0" fontId="8" fillId="0" borderId="19" xfId="0" applyFont="1" applyBorder="1" applyAlignment="1">
      <alignment horizontal="justify" vertical="center" wrapText="1"/>
    </xf>
    <xf numFmtId="0" fontId="8" fillId="0" borderId="9" xfId="0" applyFont="1" applyBorder="1" applyAlignment="1">
      <alignment horizontal="left" vertical="center"/>
    </xf>
    <xf numFmtId="0" fontId="8" fillId="0" borderId="2" xfId="0" applyFont="1" applyBorder="1" applyAlignment="1">
      <alignment horizontal="center" vertical="center"/>
    </xf>
    <xf numFmtId="164" fontId="8" fillId="0" borderId="2" xfId="1" applyNumberFormat="1" applyFont="1" applyBorder="1" applyAlignment="1">
      <alignment vertical="center"/>
    </xf>
    <xf numFmtId="164" fontId="8" fillId="0" borderId="6" xfId="1" applyNumberFormat="1" applyFont="1" applyBorder="1" applyAlignment="1">
      <alignment vertical="center"/>
    </xf>
    <xf numFmtId="164" fontId="0" fillId="0" borderId="0" xfId="0" applyNumberFormat="1"/>
    <xf numFmtId="0" fontId="8" fillId="0" borderId="9" xfId="0" applyFont="1" applyBorder="1" applyAlignment="1">
      <alignment horizontal="left" vertical="center" wrapText="1"/>
    </xf>
    <xf numFmtId="164" fontId="8" fillId="0" borderId="2" xfId="1" applyNumberFormat="1" applyFont="1" applyFill="1" applyBorder="1" applyAlignment="1">
      <alignment vertical="center"/>
    </xf>
    <xf numFmtId="0" fontId="9" fillId="0" borderId="9" xfId="0" applyFont="1" applyBorder="1" applyAlignment="1">
      <alignment horizontal="left" vertical="center" wrapText="1"/>
    </xf>
    <xf numFmtId="0" fontId="7" fillId="0" borderId="19" xfId="0" applyFont="1" applyBorder="1" applyAlignment="1">
      <alignment horizontal="justify" vertical="center" wrapText="1"/>
    </xf>
    <xf numFmtId="0" fontId="9" fillId="0" borderId="19" xfId="0" applyFont="1" applyBorder="1" applyAlignment="1">
      <alignment horizontal="justify" vertical="center" wrapText="1"/>
    </xf>
    <xf numFmtId="49" fontId="8" fillId="0" borderId="19" xfId="0" applyNumberFormat="1" applyFont="1" applyBorder="1" applyAlignment="1">
      <alignment horizontal="justify" vertical="center" wrapText="1"/>
    </xf>
    <xf numFmtId="0" fontId="9" fillId="0" borderId="9" xfId="0" applyFont="1" applyBorder="1" applyAlignment="1">
      <alignment horizontal="left" vertical="center"/>
    </xf>
    <xf numFmtId="0" fontId="6" fillId="0" borderId="22" xfId="0" applyFont="1" applyBorder="1" applyAlignment="1">
      <alignment horizontal="center" vertical="center"/>
    </xf>
    <xf numFmtId="0" fontId="7" fillId="0" borderId="22" xfId="0" applyFont="1" applyBorder="1" applyAlignment="1">
      <alignment vertical="center" wrapText="1"/>
    </xf>
    <xf numFmtId="0" fontId="8" fillId="0" borderId="22" xfId="0" applyFont="1" applyBorder="1" applyAlignment="1">
      <alignment horizontal="justify" vertical="center" wrapText="1"/>
    </xf>
    <xf numFmtId="0" fontId="9" fillId="0" borderId="23" xfId="0" applyFont="1" applyBorder="1" applyAlignment="1">
      <alignment horizontal="left" vertical="center"/>
    </xf>
    <xf numFmtId="0" fontId="8" fillId="0" borderId="24" xfId="0" applyFont="1" applyBorder="1" applyAlignment="1">
      <alignment horizontal="center" vertical="center"/>
    </xf>
    <xf numFmtId="164" fontId="8" fillId="0" borderId="25" xfId="1" applyNumberFormat="1" applyFont="1" applyBorder="1" applyAlignment="1">
      <alignment vertical="center"/>
    </xf>
    <xf numFmtId="164" fontId="8" fillId="0" borderId="24" xfId="1" applyNumberFormat="1" applyFont="1" applyBorder="1" applyAlignment="1">
      <alignment vertical="center"/>
    </xf>
    <xf numFmtId="164" fontId="8" fillId="0" borderId="26" xfId="1" applyNumberFormat="1" applyFont="1" applyBorder="1" applyAlignment="1">
      <alignment vertical="center"/>
    </xf>
    <xf numFmtId="164" fontId="10" fillId="0" borderId="0" xfId="0" applyNumberFormat="1" applyFont="1"/>
    <xf numFmtId="0" fontId="10" fillId="0" borderId="0" xfId="0" applyFont="1"/>
    <xf numFmtId="0" fontId="5" fillId="0" borderId="0" xfId="0" applyFont="1" applyAlignment="1">
      <alignment horizontal="left" vertical="center"/>
    </xf>
    <xf numFmtId="49" fontId="11" fillId="0" borderId="27" xfId="0" applyNumberFormat="1" applyFont="1" applyBorder="1" applyAlignment="1">
      <alignment horizontal="left" vertical="center"/>
    </xf>
    <xf numFmtId="0" fontId="12" fillId="0" borderId="0" xfId="0" applyFont="1" applyAlignment="1">
      <alignment horizontal="center" vertical="center"/>
    </xf>
    <xf numFmtId="164" fontId="10" fillId="0" borderId="0" xfId="1" applyNumberFormat="1" applyFont="1"/>
    <xf numFmtId="44" fontId="0" fillId="0" borderId="0" xfId="3" applyFont="1"/>
    <xf numFmtId="0" fontId="5" fillId="0" borderId="0" xfId="0" applyFont="1" applyAlignment="1">
      <alignment horizontal="left" vertical="center" wrapText="1"/>
    </xf>
    <xf numFmtId="0" fontId="12" fillId="0" borderId="0" xfId="0" applyFont="1" applyAlignment="1">
      <alignment horizontal="center" vertical="center" wrapText="1"/>
    </xf>
    <xf numFmtId="49" fontId="11" fillId="0" borderId="27" xfId="0" applyNumberFormat="1" applyFont="1" applyBorder="1" applyAlignment="1">
      <alignment horizontal="left"/>
    </xf>
    <xf numFmtId="0" fontId="16" fillId="0" borderId="2" xfId="0" applyFont="1" applyBorder="1" applyAlignment="1">
      <alignment horizontal="center" vertical="center" wrapText="1"/>
    </xf>
    <xf numFmtId="0" fontId="17" fillId="0" borderId="2" xfId="0" applyFont="1" applyBorder="1" applyAlignment="1">
      <alignment vertical="center" wrapText="1"/>
    </xf>
    <xf numFmtId="0" fontId="18" fillId="0" borderId="2" xfId="5" applyFont="1" applyBorder="1" applyAlignment="1">
      <alignment vertical="center" wrapText="1"/>
    </xf>
    <xf numFmtId="0" fontId="12" fillId="0" borderId="2" xfId="0" applyFont="1" applyBorder="1"/>
    <xf numFmtId="0" fontId="19" fillId="0" borderId="0" xfId="0" applyFont="1" applyAlignment="1">
      <alignment vertical="center"/>
    </xf>
    <xf numFmtId="0" fontId="0" fillId="0" borderId="0" xfId="0" applyAlignment="1">
      <alignment vertical="center"/>
    </xf>
    <xf numFmtId="44" fontId="0" fillId="0" borderId="0" xfId="0" applyNumberFormat="1"/>
    <xf numFmtId="41" fontId="0" fillId="0" borderId="0" xfId="2" applyFont="1"/>
    <xf numFmtId="44" fontId="20" fillId="0" borderId="2" xfId="6" applyFont="1" applyFill="1" applyBorder="1" applyAlignment="1">
      <alignment horizontal="center" vertical="center" wrapText="1"/>
    </xf>
    <xf numFmtId="44" fontId="20" fillId="0" borderId="2" xfId="6" applyFont="1" applyBorder="1" applyAlignment="1">
      <alignment horizontal="center" vertical="center" wrapText="1"/>
    </xf>
    <xf numFmtId="44" fontId="20" fillId="0" borderId="2" xfId="6" applyFont="1" applyBorder="1" applyAlignment="1">
      <alignment horizontal="left" vertical="center" wrapText="1"/>
    </xf>
    <xf numFmtId="0" fontId="0" fillId="0" borderId="0" xfId="0" applyAlignment="1">
      <alignment horizontal="left"/>
    </xf>
    <xf numFmtId="0" fontId="21" fillId="0" borderId="2" xfId="0" applyFont="1" applyBorder="1" applyAlignment="1" applyProtection="1">
      <alignment horizontal="center" vertical="center"/>
      <protection locked="0"/>
    </xf>
    <xf numFmtId="0" fontId="22" fillId="0" borderId="2" xfId="0" applyFont="1" applyBorder="1" applyAlignment="1">
      <alignment horizontal="center" vertical="center"/>
    </xf>
    <xf numFmtId="0" fontId="22" fillId="0" borderId="2" xfId="0" applyFont="1" applyBorder="1" applyAlignment="1">
      <alignment vertical="center"/>
    </xf>
    <xf numFmtId="1" fontId="22" fillId="0" borderId="2" xfId="0" applyNumberFormat="1" applyFont="1" applyBorder="1" applyAlignment="1">
      <alignment horizontal="left" vertical="center"/>
    </xf>
    <xf numFmtId="0" fontId="22" fillId="0" borderId="2" xfId="0" applyFont="1" applyBorder="1" applyAlignment="1">
      <alignment horizontal="left" vertical="center"/>
    </xf>
    <xf numFmtId="0" fontId="22" fillId="10" borderId="2" xfId="0" applyFont="1" applyFill="1" applyBorder="1" applyAlignment="1">
      <alignment horizontal="left" vertical="center"/>
    </xf>
    <xf numFmtId="0" fontId="22" fillId="11" borderId="2" xfId="0" applyFont="1" applyFill="1" applyBorder="1" applyAlignment="1">
      <alignment vertical="center"/>
    </xf>
    <xf numFmtId="0" fontId="22" fillId="11" borderId="2" xfId="0" applyFont="1" applyFill="1" applyBorder="1" applyAlignment="1">
      <alignment horizontal="center" vertical="center"/>
    </xf>
    <xf numFmtId="1" fontId="22" fillId="11" borderId="2" xfId="0" applyNumberFormat="1" applyFont="1" applyFill="1" applyBorder="1" applyAlignment="1">
      <alignment horizontal="left" vertical="center"/>
    </xf>
    <xf numFmtId="0" fontId="22" fillId="11" borderId="2" xfId="0" applyFont="1" applyFill="1" applyBorder="1" applyAlignment="1">
      <alignment horizontal="left" vertical="center"/>
    </xf>
    <xf numFmtId="0" fontId="22" fillId="12" borderId="2" xfId="0" applyFont="1" applyFill="1" applyBorder="1" applyAlignment="1">
      <alignment horizontal="left" vertical="center"/>
    </xf>
    <xf numFmtId="3" fontId="22" fillId="0" borderId="2" xfId="0" applyNumberFormat="1" applyFont="1" applyBorder="1" applyAlignment="1">
      <alignment horizontal="left" vertical="center"/>
    </xf>
    <xf numFmtId="0" fontId="22" fillId="0" borderId="0" xfId="0" applyFont="1" applyAlignment="1">
      <alignment horizontal="left" vertical="center"/>
    </xf>
    <xf numFmtId="0" fontId="23" fillId="0" borderId="2" xfId="0" applyFont="1" applyBorder="1" applyAlignment="1">
      <alignment horizontal="left" vertical="center"/>
    </xf>
    <xf numFmtId="0" fontId="22" fillId="0" borderId="2" xfId="0" applyFont="1" applyBorder="1" applyAlignment="1">
      <alignment vertical="center" wrapText="1"/>
    </xf>
    <xf numFmtId="0" fontId="22" fillId="0" borderId="2" xfId="0" applyFont="1" applyBorder="1" applyAlignment="1">
      <alignment horizontal="left" vertical="center" wrapText="1"/>
    </xf>
    <xf numFmtId="0" fontId="22" fillId="0" borderId="2" xfId="0" applyFont="1" applyBorder="1"/>
    <xf numFmtId="1" fontId="21" fillId="0" borderId="2" xfId="0" applyNumberFormat="1" applyFont="1" applyBorder="1" applyAlignment="1" applyProtection="1">
      <alignment horizontal="left" vertical="center"/>
      <protection locked="0"/>
    </xf>
    <xf numFmtId="1" fontId="21" fillId="0" borderId="2" xfId="0" applyNumberFormat="1"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5" fillId="0" borderId="2" xfId="0" applyFont="1" applyBorder="1" applyAlignment="1" applyProtection="1">
      <alignment horizontal="left" vertical="center"/>
      <protection locked="0"/>
    </xf>
    <xf numFmtId="0" fontId="25" fillId="5" borderId="2" xfId="0" applyFont="1" applyFill="1" applyBorder="1" applyAlignment="1" applyProtection="1">
      <alignment horizontal="center" vertical="center"/>
      <protection locked="0"/>
    </xf>
    <xf numFmtId="0" fontId="0" fillId="0" borderId="2" xfId="0" applyBorder="1"/>
    <xf numFmtId="0" fontId="25" fillId="0" borderId="2" xfId="0" applyFont="1" applyBorder="1" applyAlignment="1" applyProtection="1">
      <alignment horizontal="center" vertical="center"/>
      <protection locked="0"/>
    </xf>
    <xf numFmtId="0" fontId="24" fillId="0" borderId="2" xfId="0" applyFont="1" applyBorder="1" applyAlignment="1" applyProtection="1">
      <alignment horizontal="left" vertical="center"/>
      <protection locked="0"/>
    </xf>
    <xf numFmtId="0" fontId="24" fillId="0" borderId="1" xfId="0" applyFont="1" applyBorder="1" applyAlignment="1" applyProtection="1">
      <alignment horizontal="center" vertical="center"/>
      <protection locked="0"/>
    </xf>
    <xf numFmtId="0" fontId="25" fillId="0" borderId="1" xfId="0" applyFont="1" applyBorder="1" applyAlignment="1" applyProtection="1">
      <alignment horizontal="left" vertical="center"/>
      <protection locked="0"/>
    </xf>
    <xf numFmtId="0" fontId="25" fillId="5" borderId="1" xfId="0" applyFont="1" applyFill="1" applyBorder="1" applyAlignment="1" applyProtection="1">
      <alignment horizontal="center" vertical="center"/>
      <protection locked="0"/>
    </xf>
    <xf numFmtId="0" fontId="22" fillId="0" borderId="1" xfId="0" applyFont="1" applyBorder="1" applyAlignment="1">
      <alignment horizontal="center" vertical="center"/>
    </xf>
    <xf numFmtId="0" fontId="25" fillId="0" borderId="1" xfId="0" applyFont="1" applyBorder="1" applyAlignment="1" applyProtection="1">
      <alignment horizontal="center" vertical="center"/>
      <protection locked="0"/>
    </xf>
    <xf numFmtId="0" fontId="24" fillId="0" borderId="1" xfId="0" applyFont="1" applyBorder="1" applyAlignment="1" applyProtection="1">
      <alignment horizontal="left" vertical="center"/>
      <protection locked="0"/>
    </xf>
    <xf numFmtId="1" fontId="25" fillId="0" borderId="2" xfId="1" applyNumberFormat="1" applyFont="1" applyBorder="1" applyAlignment="1" applyProtection="1">
      <alignment horizontal="left" vertical="center"/>
      <protection locked="0"/>
    </xf>
    <xf numFmtId="0" fontId="26" fillId="10" borderId="2" xfId="0" applyFont="1" applyFill="1" applyBorder="1" applyAlignment="1" applyProtection="1">
      <alignment horizontal="center" vertical="center"/>
      <protection locked="0"/>
    </xf>
    <xf numFmtId="1" fontId="22" fillId="0" borderId="2" xfId="0" applyNumberFormat="1" applyFont="1" applyBorder="1" applyAlignment="1">
      <alignment horizontal="left"/>
    </xf>
    <xf numFmtId="1" fontId="24" fillId="0" borderId="2" xfId="1" applyNumberFormat="1" applyFont="1" applyBorder="1" applyAlignment="1" applyProtection="1">
      <alignment horizontal="left" vertical="center"/>
      <protection locked="0"/>
    </xf>
    <xf numFmtId="0" fontId="27" fillId="0" borderId="2" xfId="0" applyFont="1" applyBorder="1" applyAlignment="1" applyProtection="1">
      <alignment horizontal="center" vertical="center"/>
      <protection locked="0"/>
    </xf>
    <xf numFmtId="0" fontId="25" fillId="0" borderId="2" xfId="0" applyFont="1" applyBorder="1" applyProtection="1">
      <protection locked="0"/>
    </xf>
    <xf numFmtId="0" fontId="13" fillId="0" borderId="2" xfId="7" applyBorder="1" applyAlignment="1">
      <alignment vertical="center" wrapText="1"/>
    </xf>
    <xf numFmtId="0" fontId="13" fillId="0" borderId="2" xfId="7" applyBorder="1"/>
    <xf numFmtId="49" fontId="21" fillId="0" borderId="2" xfId="0" applyNumberFormat="1" applyFont="1" applyBorder="1" applyAlignment="1" applyProtection="1">
      <alignment horizontal="center" vertical="center"/>
      <protection locked="0"/>
    </xf>
    <xf numFmtId="49" fontId="11" fillId="0" borderId="0" xfId="0" applyNumberFormat="1" applyFont="1" applyAlignment="1">
      <alignment vertical="center"/>
    </xf>
    <xf numFmtId="10" fontId="28" fillId="5" borderId="0" xfId="0" applyNumberFormat="1" applyFont="1" applyFill="1" applyAlignment="1">
      <alignment horizontal="center" vertical="center"/>
    </xf>
    <xf numFmtId="0" fontId="29" fillId="0" borderId="2"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14" fontId="30" fillId="0" borderId="2" xfId="0" applyNumberFormat="1" applyFont="1" applyBorder="1" applyAlignment="1">
      <alignment horizontal="center" vertical="center"/>
    </xf>
    <xf numFmtId="18" fontId="30" fillId="0" borderId="2" xfId="0" applyNumberFormat="1" applyFont="1" applyBorder="1" applyAlignment="1">
      <alignment horizontal="center" vertical="center"/>
    </xf>
    <xf numFmtId="0" fontId="31"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30" fillId="0" borderId="3" xfId="0" applyFont="1" applyBorder="1" applyAlignment="1">
      <alignment horizontal="center" vertical="center" wrapText="1"/>
    </xf>
    <xf numFmtId="0" fontId="31" fillId="0" borderId="3" xfId="0" applyFont="1" applyBorder="1" applyAlignment="1">
      <alignment horizontal="center" vertical="center" wrapText="1"/>
    </xf>
    <xf numFmtId="0" fontId="29" fillId="0" borderId="0" xfId="0" applyFont="1"/>
    <xf numFmtId="0" fontId="33" fillId="4" borderId="2" xfId="0" applyFont="1" applyFill="1" applyBorder="1" applyAlignment="1">
      <alignment horizontal="center" vertical="center" wrapText="1"/>
    </xf>
    <xf numFmtId="0" fontId="29" fillId="5" borderId="2" xfId="0" applyFont="1" applyFill="1" applyBorder="1" applyAlignment="1">
      <alignment horizontal="center" vertical="center"/>
    </xf>
    <xf numFmtId="0" fontId="29" fillId="0" borderId="2" xfId="0" applyFont="1" applyBorder="1" applyAlignment="1">
      <alignment horizontal="center" vertical="center"/>
    </xf>
    <xf numFmtId="14" fontId="29" fillId="0" borderId="2" xfId="0" applyNumberFormat="1" applyFont="1" applyBorder="1" applyAlignment="1">
      <alignment horizontal="center" vertical="center"/>
    </xf>
    <xf numFmtId="0" fontId="31" fillId="0" borderId="3" xfId="4" applyFont="1" applyBorder="1" applyAlignment="1" applyProtection="1">
      <alignment horizontal="center" vertical="center" wrapText="1"/>
      <protection locked="0" hidden="1"/>
    </xf>
    <xf numFmtId="0" fontId="31" fillId="0" borderId="2" xfId="4" applyFont="1" applyBorder="1" applyAlignment="1" applyProtection="1">
      <alignment horizontal="center" vertical="center" wrapText="1"/>
      <protection locked="0" hidden="1"/>
    </xf>
    <xf numFmtId="20" fontId="29" fillId="0" borderId="2" xfId="0" applyNumberFormat="1" applyFont="1" applyBorder="1" applyAlignment="1">
      <alignment horizontal="center" vertical="center"/>
    </xf>
    <xf numFmtId="168" fontId="31" fillId="0" borderId="3" xfId="4" applyNumberFormat="1" applyFont="1" applyBorder="1" applyAlignment="1" applyProtection="1">
      <alignment horizontal="center" vertical="center" wrapText="1"/>
      <protection locked="0" hidden="1"/>
    </xf>
    <xf numFmtId="164" fontId="29" fillId="0" borderId="2" xfId="1" applyNumberFormat="1" applyFont="1" applyBorder="1" applyAlignment="1">
      <alignment horizontal="center" vertical="center"/>
    </xf>
    <xf numFmtId="0" fontId="29" fillId="0" borderId="2" xfId="0" applyFont="1" applyBorder="1"/>
    <xf numFmtId="41" fontId="29" fillId="0" borderId="2" xfId="2" applyFont="1" applyBorder="1" applyAlignment="1">
      <alignment horizontal="center" vertical="center"/>
    </xf>
    <xf numFmtId="0" fontId="29" fillId="0" borderId="3" xfId="0" applyFont="1" applyBorder="1"/>
    <xf numFmtId="0" fontId="29" fillId="0" borderId="2" xfId="0" applyFont="1" applyBorder="1" applyAlignment="1">
      <alignment horizontal="center"/>
    </xf>
    <xf numFmtId="168" fontId="31" fillId="0" borderId="2" xfId="4" applyNumberFormat="1" applyFont="1" applyBorder="1" applyAlignment="1" applyProtection="1">
      <alignment horizontal="center" vertical="center" wrapText="1"/>
      <protection locked="0" hidden="1"/>
    </xf>
    <xf numFmtId="168" fontId="31" fillId="0" borderId="8" xfId="4" applyNumberFormat="1" applyFont="1" applyBorder="1" applyAlignment="1" applyProtection="1">
      <alignment horizontal="center" vertical="center" wrapText="1"/>
      <protection locked="0" hidden="1"/>
    </xf>
    <xf numFmtId="0" fontId="31" fillId="0" borderId="8" xfId="4" applyFont="1" applyBorder="1" applyAlignment="1" applyProtection="1">
      <alignment horizontal="center" vertical="center" wrapText="1"/>
      <protection locked="0" hidden="1"/>
    </xf>
    <xf numFmtId="0" fontId="29" fillId="0" borderId="0" xfId="0" applyFont="1" applyAlignment="1">
      <alignment horizontal="center"/>
    </xf>
    <xf numFmtId="0" fontId="29" fillId="0" borderId="0" xfId="0" applyFont="1" applyAlignment="1">
      <alignment horizontal="center" vertical="center" wrapText="1"/>
    </xf>
    <xf numFmtId="0" fontId="29" fillId="0" borderId="0" xfId="0" applyFont="1" applyAlignment="1">
      <alignment horizontal="center" vertical="center"/>
    </xf>
    <xf numFmtId="0" fontId="29" fillId="0" borderId="8" xfId="0" applyFont="1" applyBorder="1" applyAlignment="1">
      <alignment horizontal="center" vertical="center" wrapText="1"/>
    </xf>
    <xf numFmtId="18" fontId="29" fillId="0" borderId="2" xfId="0" applyNumberFormat="1" applyFont="1" applyBorder="1" applyAlignment="1">
      <alignment horizontal="center" vertical="center"/>
    </xf>
    <xf numFmtId="0" fontId="29" fillId="5" borderId="2" xfId="0" applyFont="1" applyFill="1" applyBorder="1" applyAlignment="1">
      <alignment horizontal="center" vertical="center" wrapText="1"/>
    </xf>
    <xf numFmtId="18" fontId="29" fillId="0" borderId="2" xfId="0" applyNumberFormat="1" applyFont="1" applyBorder="1" applyAlignment="1">
      <alignment horizontal="center" vertical="center" wrapText="1"/>
    </xf>
    <xf numFmtId="41" fontId="29" fillId="0" borderId="3" xfId="2" applyFont="1" applyBorder="1" applyAlignment="1">
      <alignment horizontal="center" vertical="center"/>
    </xf>
    <xf numFmtId="41" fontId="29" fillId="5" borderId="2" xfId="2" applyFont="1" applyFill="1" applyBorder="1" applyAlignment="1">
      <alignment horizontal="center" vertical="center"/>
    </xf>
    <xf numFmtId="0" fontId="29" fillId="0" borderId="2" xfId="0" applyFont="1" applyBorder="1" applyAlignment="1">
      <alignment vertical="center" wrapText="1"/>
    </xf>
    <xf numFmtId="164" fontId="29" fillId="0" borderId="2" xfId="1" applyNumberFormat="1" applyFont="1" applyBorder="1" applyAlignment="1">
      <alignment vertical="center"/>
    </xf>
    <xf numFmtId="164" fontId="29" fillId="0" borderId="3" xfId="1" applyNumberFormat="1" applyFont="1" applyBorder="1" applyAlignment="1">
      <alignment vertical="center"/>
    </xf>
    <xf numFmtId="164" fontId="29" fillId="0" borderId="3" xfId="1" applyNumberFormat="1" applyFont="1" applyBorder="1" applyAlignment="1">
      <alignment horizontal="center" vertical="center"/>
    </xf>
    <xf numFmtId="0" fontId="29" fillId="5" borderId="2" xfId="0" applyFont="1" applyFill="1" applyBorder="1" applyAlignment="1">
      <alignment vertical="center" wrapText="1"/>
    </xf>
    <xf numFmtId="14" fontId="31" fillId="0" borderId="2" xfId="4" applyNumberFormat="1" applyFont="1" applyBorder="1" applyAlignment="1" applyProtection="1">
      <alignment horizontal="center" vertical="center" wrapText="1"/>
      <protection locked="0" hidden="1"/>
    </xf>
    <xf numFmtId="0" fontId="31" fillId="0" borderId="2" xfId="4" applyFont="1" applyBorder="1" applyAlignment="1" applyProtection="1">
      <alignment horizontal="center" vertical="center"/>
      <protection hidden="1"/>
    </xf>
    <xf numFmtId="0" fontId="29" fillId="0" borderId="4" xfId="0" applyFont="1" applyBorder="1"/>
    <xf numFmtId="0" fontId="29" fillId="0" borderId="4" xfId="0" applyFont="1" applyBorder="1" applyAlignment="1">
      <alignment vertical="center" wrapText="1"/>
    </xf>
    <xf numFmtId="0" fontId="29" fillId="5" borderId="4" xfId="0" applyFont="1" applyFill="1" applyBorder="1" applyAlignment="1">
      <alignment vertical="center" wrapText="1"/>
    </xf>
    <xf numFmtId="164" fontId="29" fillId="0" borderId="5" xfId="1" applyNumberFormat="1" applyFont="1" applyBorder="1" applyAlignment="1">
      <alignment horizontal="center" vertical="center"/>
    </xf>
    <xf numFmtId="0" fontId="29" fillId="0" borderId="6" xfId="0" applyFont="1" applyBorder="1" applyAlignment="1">
      <alignment horizontal="center" vertical="center"/>
    </xf>
    <xf numFmtId="0" fontId="29" fillId="0" borderId="3" xfId="0" applyFont="1" applyBorder="1" applyAlignment="1">
      <alignment horizontal="center" vertical="center"/>
    </xf>
    <xf numFmtId="0" fontId="29" fillId="5" borderId="4" xfId="0" applyFont="1" applyFill="1" applyBorder="1" applyAlignment="1">
      <alignment horizontal="center" vertical="center" wrapText="1"/>
    </xf>
    <xf numFmtId="41" fontId="29" fillId="0" borderId="2" xfId="2" applyFont="1" applyFill="1" applyBorder="1" applyAlignment="1">
      <alignment horizontal="center" vertical="center"/>
    </xf>
    <xf numFmtId="165" fontId="29" fillId="0" borderId="2" xfId="0" applyNumberFormat="1" applyFont="1" applyBorder="1" applyAlignment="1">
      <alignment horizontal="center" vertical="center"/>
    </xf>
    <xf numFmtId="41" fontId="31" fillId="5" borderId="2" xfId="2" applyFont="1" applyFill="1" applyBorder="1" applyAlignment="1">
      <alignment horizontal="center" vertical="center"/>
    </xf>
    <xf numFmtId="0" fontId="31" fillId="5" borderId="2" xfId="0" applyFont="1" applyFill="1" applyBorder="1" applyAlignment="1">
      <alignment vertical="center" wrapText="1"/>
    </xf>
    <xf numFmtId="164" fontId="29" fillId="0" borderId="5" xfId="1" applyNumberFormat="1" applyFont="1" applyBorder="1" applyAlignment="1">
      <alignment vertical="center"/>
    </xf>
    <xf numFmtId="0" fontId="29" fillId="0" borderId="10" xfId="0" applyFont="1" applyBorder="1" applyAlignment="1">
      <alignment horizontal="center" vertical="center" wrapText="1"/>
    </xf>
    <xf numFmtId="14" fontId="29" fillId="5" borderId="2" xfId="0" applyNumberFormat="1" applyFont="1" applyFill="1" applyBorder="1" applyAlignment="1">
      <alignment horizontal="center" vertical="center"/>
    </xf>
    <xf numFmtId="164" fontId="29" fillId="0" borderId="7" xfId="1" applyNumberFormat="1" applyFont="1" applyBorder="1" applyAlignment="1">
      <alignment vertical="center"/>
    </xf>
    <xf numFmtId="0" fontId="31" fillId="5" borderId="2" xfId="4" applyFont="1" applyFill="1" applyBorder="1" applyAlignment="1" applyProtection="1">
      <alignment horizontal="center" vertical="center" wrapText="1"/>
      <protection locked="0" hidden="1"/>
    </xf>
    <xf numFmtId="18" fontId="29" fillId="5" borderId="2" xfId="0" applyNumberFormat="1" applyFont="1" applyFill="1" applyBorder="1" applyAlignment="1">
      <alignment horizontal="center" vertical="center"/>
    </xf>
    <xf numFmtId="0" fontId="29" fillId="5" borderId="10" xfId="0" applyFont="1" applyFill="1" applyBorder="1" applyAlignment="1">
      <alignment horizontal="center" vertical="center" wrapText="1"/>
    </xf>
    <xf numFmtId="0" fontId="29" fillId="5" borderId="3" xfId="0" applyFont="1" applyFill="1" applyBorder="1" applyAlignment="1">
      <alignment horizontal="center" vertical="center" wrapText="1"/>
    </xf>
    <xf numFmtId="14" fontId="29" fillId="0" borderId="2" xfId="0" applyNumberFormat="1" applyFont="1" applyBorder="1" applyAlignment="1">
      <alignment horizontal="center" vertical="center" wrapText="1"/>
    </xf>
    <xf numFmtId="0" fontId="31" fillId="5" borderId="2" xfId="0" applyFont="1" applyFill="1" applyBorder="1" applyAlignment="1">
      <alignment horizontal="center" vertical="center"/>
    </xf>
    <xf numFmtId="0" fontId="29" fillId="5" borderId="8" xfId="0" applyFont="1" applyFill="1" applyBorder="1" applyAlignment="1">
      <alignment horizontal="center" vertical="center" wrapText="1"/>
    </xf>
    <xf numFmtId="0" fontId="30" fillId="5" borderId="2" xfId="0" applyFont="1" applyFill="1" applyBorder="1" applyAlignment="1">
      <alignment horizontal="center" vertical="center"/>
    </xf>
    <xf numFmtId="0" fontId="29" fillId="5" borderId="3" xfId="0" applyFont="1" applyFill="1" applyBorder="1" applyAlignment="1">
      <alignment horizontal="center" vertical="center"/>
    </xf>
    <xf numFmtId="0" fontId="35" fillId="0" borderId="2" xfId="0" applyFont="1" applyBorder="1" applyAlignment="1">
      <alignment horizontal="center" vertical="center" wrapText="1"/>
    </xf>
    <xf numFmtId="0" fontId="29" fillId="0" borderId="3" xfId="0" applyFont="1" applyBorder="1" applyAlignment="1">
      <alignment horizontal="center"/>
    </xf>
    <xf numFmtId="0" fontId="29" fillId="4" borderId="2" xfId="0" applyFont="1" applyFill="1" applyBorder="1" applyAlignment="1">
      <alignment vertical="center" wrapText="1"/>
    </xf>
    <xf numFmtId="20" fontId="29" fillId="5" borderId="2" xfId="0" applyNumberFormat="1" applyFont="1" applyFill="1" applyBorder="1" applyAlignment="1">
      <alignment horizontal="center" vertical="center"/>
    </xf>
    <xf numFmtId="0" fontId="29" fillId="0" borderId="4" xfId="0" applyFont="1" applyBorder="1" applyAlignment="1">
      <alignment horizontal="center" vertical="center" wrapText="1"/>
    </xf>
    <xf numFmtId="164" fontId="29" fillId="0" borderId="4" xfId="1" applyNumberFormat="1" applyFont="1" applyBorder="1" applyAlignment="1">
      <alignment vertical="center"/>
    </xf>
    <xf numFmtId="0" fontId="29" fillId="0" borderId="14" xfId="0" applyFont="1" applyBorder="1" applyAlignment="1">
      <alignment horizontal="center" vertical="center" wrapText="1"/>
    </xf>
    <xf numFmtId="0" fontId="33" fillId="5" borderId="2" xfId="0" applyFont="1" applyFill="1" applyBorder="1" applyAlignment="1">
      <alignment horizontal="center" vertical="center" wrapText="1"/>
    </xf>
    <xf numFmtId="166" fontId="29" fillId="5" borderId="2" xfId="0" applyNumberFormat="1" applyFont="1" applyFill="1" applyBorder="1" applyAlignment="1">
      <alignment vertical="center" wrapText="1"/>
    </xf>
    <xf numFmtId="0" fontId="35" fillId="5" borderId="2" xfId="0" applyFont="1" applyFill="1" applyBorder="1" applyAlignment="1">
      <alignment vertical="center" wrapText="1"/>
    </xf>
    <xf numFmtId="0" fontId="29" fillId="0" borderId="2" xfId="0" applyFont="1" applyBorder="1" applyAlignment="1">
      <alignment horizontal="justify" vertical="center" wrapText="1"/>
    </xf>
    <xf numFmtId="18" fontId="31" fillId="0" borderId="2" xfId="4" applyNumberFormat="1" applyFont="1" applyBorder="1" applyAlignment="1" applyProtection="1">
      <alignment horizontal="center" vertical="center" wrapText="1"/>
      <protection locked="0" hidden="1"/>
    </xf>
    <xf numFmtId="0" fontId="29" fillId="0" borderId="6" xfId="0" applyFont="1" applyBorder="1"/>
    <xf numFmtId="0" fontId="31" fillId="0" borderId="2" xfId="0" applyFont="1" applyBorder="1" applyAlignment="1">
      <alignment horizontal="center" vertical="center" wrapText="1"/>
    </xf>
    <xf numFmtId="18" fontId="30" fillId="0" borderId="2" xfId="0" applyNumberFormat="1" applyFont="1" applyBorder="1" applyAlignment="1">
      <alignment horizontal="center" vertical="center" wrapText="1"/>
    </xf>
    <xf numFmtId="0" fontId="30" fillId="0" borderId="2" xfId="0" applyFont="1" applyBorder="1" applyAlignment="1">
      <alignment vertical="center"/>
    </xf>
    <xf numFmtId="18" fontId="29" fillId="5" borderId="2" xfId="0" applyNumberFormat="1" applyFont="1" applyFill="1" applyBorder="1" applyAlignment="1">
      <alignment horizontal="left" vertical="center" wrapText="1"/>
    </xf>
    <xf numFmtId="0" fontId="29" fillId="6" borderId="2" xfId="0" applyFont="1" applyFill="1" applyBorder="1"/>
    <xf numFmtId="0" fontId="31" fillId="6" borderId="2" xfId="4" applyFont="1" applyFill="1" applyBorder="1" applyAlignment="1" applyProtection="1">
      <alignment horizontal="center" vertical="center" wrapText="1"/>
      <protection locked="0" hidden="1"/>
    </xf>
    <xf numFmtId="14" fontId="29" fillId="6" borderId="2" xfId="0" applyNumberFormat="1" applyFont="1" applyFill="1" applyBorder="1" applyAlignment="1">
      <alignment horizontal="center" vertical="center"/>
    </xf>
    <xf numFmtId="0" fontId="29" fillId="6" borderId="2"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2" xfId="0" applyFont="1" applyFill="1" applyBorder="1" applyAlignment="1">
      <alignment horizontal="center" vertical="center"/>
    </xf>
    <xf numFmtId="18" fontId="29" fillId="6" borderId="2" xfId="0" applyNumberFormat="1" applyFont="1" applyFill="1" applyBorder="1" applyAlignment="1">
      <alignment horizontal="left" vertical="center" wrapText="1"/>
    </xf>
    <xf numFmtId="14" fontId="29" fillId="6" borderId="2" xfId="0" applyNumberFormat="1" applyFont="1" applyFill="1" applyBorder="1" applyAlignment="1">
      <alignment horizontal="left" vertical="center" wrapText="1"/>
    </xf>
    <xf numFmtId="0" fontId="33" fillId="6" borderId="2" xfId="0" applyFont="1" applyFill="1" applyBorder="1" applyAlignment="1">
      <alignment horizontal="center" vertical="center" wrapText="1"/>
    </xf>
    <xf numFmtId="0" fontId="29" fillId="6" borderId="3" xfId="0" applyFont="1" applyFill="1" applyBorder="1"/>
    <xf numFmtId="0" fontId="29" fillId="6" borderId="2" xfId="0" applyFont="1" applyFill="1" applyBorder="1" applyAlignment="1">
      <alignment horizontal="center"/>
    </xf>
    <xf numFmtId="41" fontId="29" fillId="6" borderId="2" xfId="2" applyFont="1" applyFill="1" applyBorder="1" applyAlignment="1">
      <alignment horizontal="center" vertical="center"/>
    </xf>
    <xf numFmtId="0" fontId="33" fillId="6" borderId="2" xfId="0" applyFont="1" applyFill="1" applyBorder="1" applyAlignment="1">
      <alignment horizontal="center" vertical="center"/>
    </xf>
    <xf numFmtId="14" fontId="29" fillId="0" borderId="4" xfId="0" applyNumberFormat="1" applyFont="1" applyBorder="1" applyAlignment="1">
      <alignment horizontal="center" vertical="center"/>
    </xf>
    <xf numFmtId="0" fontId="29" fillId="0" borderId="4" xfId="0" applyFont="1" applyBorder="1" applyAlignment="1">
      <alignment horizontal="center" vertical="center"/>
    </xf>
    <xf numFmtId="0" fontId="29" fillId="0" borderId="11" xfId="0" applyFont="1" applyBorder="1" applyAlignment="1">
      <alignment horizontal="center" vertical="center" wrapText="1"/>
    </xf>
    <xf numFmtId="0" fontId="31" fillId="0" borderId="4" xfId="4" applyFont="1" applyBorder="1" applyAlignment="1" applyProtection="1">
      <alignment horizontal="center" vertical="center"/>
      <protection hidden="1"/>
    </xf>
    <xf numFmtId="18" fontId="29" fillId="0" borderId="4" xfId="0" applyNumberFormat="1" applyFont="1" applyBorder="1" applyAlignment="1">
      <alignment horizontal="center" vertical="center"/>
    </xf>
    <xf numFmtId="20" fontId="29" fillId="0" borderId="4" xfId="0" applyNumberFormat="1" applyFont="1" applyBorder="1" applyAlignment="1">
      <alignment horizontal="center" vertical="center"/>
    </xf>
    <xf numFmtId="0" fontId="29" fillId="0" borderId="4" xfId="0" applyFont="1" applyBorder="1" applyAlignment="1">
      <alignment horizontal="center"/>
    </xf>
    <xf numFmtId="0" fontId="29" fillId="5" borderId="2" xfId="0" applyFont="1" applyFill="1" applyBorder="1"/>
    <xf numFmtId="20" fontId="31" fillId="5" borderId="2" xfId="4" applyNumberFormat="1" applyFont="1" applyFill="1" applyBorder="1" applyAlignment="1" applyProtection="1">
      <alignment horizontal="center" vertical="center" wrapText="1"/>
      <protection locked="0" hidden="1"/>
    </xf>
    <xf numFmtId="0" fontId="29" fillId="5" borderId="2" xfId="0" applyFont="1" applyFill="1" applyBorder="1" applyAlignment="1">
      <alignment horizontal="center"/>
    </xf>
    <xf numFmtId="20" fontId="31" fillId="0" borderId="2" xfId="4" applyNumberFormat="1" applyFont="1" applyBorder="1" applyAlignment="1" applyProtection="1">
      <alignment horizontal="center" vertical="center" wrapText="1"/>
      <protection locked="0" hidden="1"/>
    </xf>
    <xf numFmtId="20" fontId="31" fillId="0" borderId="5" xfId="4" applyNumberFormat="1" applyFont="1" applyBorder="1" applyAlignment="1" applyProtection="1">
      <alignment horizontal="center" vertical="center" wrapText="1"/>
      <protection locked="0" hidden="1"/>
    </xf>
    <xf numFmtId="0" fontId="31" fillId="0" borderId="5" xfId="4" applyFont="1" applyBorder="1" applyAlignment="1" applyProtection="1">
      <alignment horizontal="center" vertical="center" wrapText="1"/>
      <protection locked="0" hidden="1"/>
    </xf>
    <xf numFmtId="0" fontId="29" fillId="0" borderId="8" xfId="0" applyFont="1" applyBorder="1"/>
    <xf numFmtId="167" fontId="29" fillId="0" borderId="2" xfId="3" applyNumberFormat="1" applyFont="1" applyBorder="1" applyAlignment="1">
      <alignment horizontal="center" vertical="center"/>
    </xf>
    <xf numFmtId="167" fontId="29" fillId="0" borderId="2" xfId="3" applyNumberFormat="1" applyFont="1" applyBorder="1" applyAlignment="1">
      <alignment vertical="center"/>
    </xf>
    <xf numFmtId="0" fontId="29" fillId="0" borderId="8" xfId="0" applyFont="1" applyBorder="1" applyAlignment="1">
      <alignment wrapText="1"/>
    </xf>
    <xf numFmtId="0" fontId="29" fillId="5" borderId="5" xfId="0" applyFont="1" applyFill="1" applyBorder="1" applyAlignment="1">
      <alignment horizontal="center" vertical="center" wrapText="1"/>
    </xf>
    <xf numFmtId="14" fontId="29" fillId="5" borderId="2" xfId="0" applyNumberFormat="1" applyFont="1" applyFill="1" applyBorder="1" applyAlignment="1">
      <alignment horizontal="center" vertical="center" wrapText="1"/>
    </xf>
    <xf numFmtId="18" fontId="29" fillId="5" borderId="2" xfId="0" applyNumberFormat="1" applyFont="1" applyFill="1" applyBorder="1" applyAlignment="1">
      <alignment horizontal="center" vertical="center" wrapText="1"/>
    </xf>
    <xf numFmtId="18" fontId="29" fillId="5" borderId="5" xfId="0" applyNumberFormat="1" applyFont="1" applyFill="1" applyBorder="1" applyAlignment="1">
      <alignment horizontal="center" vertical="center" wrapText="1"/>
    </xf>
    <xf numFmtId="0" fontId="31" fillId="5" borderId="2" xfId="0" applyFont="1" applyFill="1" applyBorder="1" applyAlignment="1">
      <alignment horizontal="center" vertical="center" wrapText="1"/>
    </xf>
    <xf numFmtId="20" fontId="29" fillId="0" borderId="2" xfId="0" applyNumberFormat="1" applyFont="1" applyBorder="1" applyAlignment="1">
      <alignment horizontal="center" vertical="center" wrapText="1"/>
    </xf>
    <xf numFmtId="20" fontId="29" fillId="0" borderId="5" xfId="0" applyNumberFormat="1" applyFont="1" applyBorder="1" applyAlignment="1">
      <alignment horizontal="center" vertical="center" wrapText="1"/>
    </xf>
    <xf numFmtId="0" fontId="29" fillId="0" borderId="5" xfId="0" applyFont="1" applyBorder="1" applyAlignment="1">
      <alignment horizontal="center" vertical="center" wrapText="1"/>
    </xf>
    <xf numFmtId="18" fontId="31" fillId="0" borderId="5" xfId="4" applyNumberFormat="1" applyFont="1" applyBorder="1" applyAlignment="1" applyProtection="1">
      <alignment horizontal="center" vertical="center" wrapText="1"/>
      <protection locked="0" hidden="1"/>
    </xf>
    <xf numFmtId="0" fontId="31" fillId="5" borderId="8" xfId="0" applyFont="1" applyFill="1" applyBorder="1" applyAlignment="1">
      <alignment horizontal="center" vertical="center" wrapText="1"/>
    </xf>
    <xf numFmtId="0" fontId="29" fillId="0" borderId="2" xfId="0" applyFont="1" applyBorder="1" applyAlignment="1">
      <alignment horizontal="center" wrapText="1"/>
    </xf>
    <xf numFmtId="20" fontId="29" fillId="0" borderId="5" xfId="0" applyNumberFormat="1" applyFont="1" applyBorder="1" applyAlignment="1">
      <alignment horizontal="center" vertical="center"/>
    </xf>
    <xf numFmtId="18" fontId="29" fillId="0" borderId="5" xfId="0" applyNumberFormat="1" applyFont="1" applyBorder="1" applyAlignment="1">
      <alignment horizontal="center" vertical="center"/>
    </xf>
    <xf numFmtId="20" fontId="29" fillId="5" borderId="2" xfId="0" applyNumberFormat="1" applyFont="1" applyFill="1" applyBorder="1" applyAlignment="1">
      <alignment horizontal="center" vertical="center" wrapText="1"/>
    </xf>
    <xf numFmtId="0" fontId="30" fillId="0" borderId="5" xfId="0" applyFont="1" applyBorder="1" applyAlignment="1">
      <alignment horizontal="center" vertical="center" wrapText="1"/>
    </xf>
    <xf numFmtId="18" fontId="29" fillId="0" borderId="5" xfId="0" applyNumberFormat="1" applyFont="1" applyBorder="1" applyAlignment="1">
      <alignment horizontal="center" vertical="center" wrapText="1"/>
    </xf>
    <xf numFmtId="0" fontId="29" fillId="0" borderId="8" xfId="0" applyFont="1" applyBorder="1" applyAlignment="1">
      <alignment vertical="center" wrapText="1"/>
    </xf>
    <xf numFmtId="0" fontId="31" fillId="0" borderId="2" xfId="0" applyFont="1" applyBorder="1" applyAlignment="1">
      <alignment horizontal="justify" vertical="center" wrapText="1"/>
    </xf>
    <xf numFmtId="164" fontId="31" fillId="0" borderId="8" xfId="1" applyNumberFormat="1" applyFont="1" applyFill="1" applyBorder="1" applyAlignment="1" applyProtection="1">
      <alignment horizontal="center" vertical="center" wrapText="1"/>
      <protection locked="0" hidden="1"/>
    </xf>
    <xf numFmtId="164" fontId="31" fillId="0" borderId="2" xfId="1" applyNumberFormat="1" applyFont="1" applyFill="1" applyBorder="1" applyAlignment="1" applyProtection="1">
      <alignment horizontal="center" vertical="center" wrapText="1"/>
      <protection locked="0" hidden="1"/>
    </xf>
    <xf numFmtId="14" fontId="31" fillId="0" borderId="2" xfId="4" applyNumberFormat="1" applyFont="1" applyBorder="1" applyAlignment="1" applyProtection="1">
      <alignment horizontal="center" vertical="center"/>
      <protection locked="0" hidden="1"/>
    </xf>
    <xf numFmtId="20" fontId="31" fillId="0" borderId="2" xfId="4" applyNumberFormat="1" applyFont="1" applyBorder="1" applyAlignment="1" applyProtection="1">
      <alignment horizontal="center" vertical="center"/>
      <protection locked="0" hidden="1"/>
    </xf>
    <xf numFmtId="20" fontId="31" fillId="0" borderId="5" xfId="4" applyNumberFormat="1" applyFont="1" applyBorder="1" applyAlignment="1" applyProtection="1">
      <alignment horizontal="center" vertical="center"/>
      <protection locked="0" hidden="1"/>
    </xf>
    <xf numFmtId="49" fontId="31" fillId="0" borderId="5" xfId="1" applyNumberFormat="1" applyFont="1" applyFill="1" applyBorder="1" applyAlignment="1" applyProtection="1">
      <alignment horizontal="center" vertical="center" wrapText="1"/>
      <protection locked="0" hidden="1"/>
    </xf>
    <xf numFmtId="0" fontId="31" fillId="0" borderId="2" xfId="1" applyNumberFormat="1" applyFont="1" applyFill="1" applyBorder="1" applyAlignment="1" applyProtection="1">
      <alignment horizontal="center" vertical="center" wrapText="1"/>
      <protection locked="0" hidden="1"/>
    </xf>
    <xf numFmtId="0" fontId="31" fillId="0" borderId="3" xfId="0" applyFont="1" applyBorder="1" applyAlignment="1">
      <alignment horizontal="justify" vertical="center" wrapText="1"/>
    </xf>
    <xf numFmtId="0" fontId="29" fillId="0" borderId="8" xfId="0" applyFont="1" applyBorder="1" applyAlignment="1">
      <alignment horizontal="center" vertical="center"/>
    </xf>
    <xf numFmtId="0" fontId="29" fillId="5" borderId="2" xfId="0" applyFont="1" applyFill="1" applyBorder="1" applyAlignment="1">
      <alignment horizontal="justify" vertical="center" wrapText="1"/>
    </xf>
    <xf numFmtId="0" fontId="29" fillId="4" borderId="2" xfId="0" applyFont="1" applyFill="1" applyBorder="1" applyAlignment="1">
      <alignment horizontal="center" vertical="center"/>
    </xf>
    <xf numFmtId="14" fontId="29" fillId="6" borderId="2" xfId="0" applyNumberFormat="1" applyFont="1" applyFill="1" applyBorder="1" applyAlignment="1">
      <alignment horizontal="center" vertical="center" wrapText="1"/>
    </xf>
    <xf numFmtId="0" fontId="31" fillId="6" borderId="8" xfId="0" applyFont="1" applyFill="1" applyBorder="1" applyAlignment="1">
      <alignment horizontal="center" vertical="center" wrapText="1"/>
    </xf>
    <xf numFmtId="0" fontId="31" fillId="6" borderId="2" xfId="0" applyFont="1" applyFill="1" applyBorder="1" applyAlignment="1">
      <alignment horizontal="center" vertical="center" wrapText="1"/>
    </xf>
    <xf numFmtId="20" fontId="29" fillId="6" borderId="2" xfId="0" applyNumberFormat="1" applyFont="1" applyFill="1" applyBorder="1" applyAlignment="1">
      <alignment horizontal="center" vertical="center"/>
    </xf>
    <xf numFmtId="20" fontId="29" fillId="6" borderId="5" xfId="0" applyNumberFormat="1" applyFont="1" applyFill="1" applyBorder="1" applyAlignment="1">
      <alignment horizontal="center" vertical="center"/>
    </xf>
    <xf numFmtId="0" fontId="29" fillId="6" borderId="5" xfId="0" applyFont="1" applyFill="1" applyBorder="1" applyAlignment="1">
      <alignment horizontal="center" vertical="center" wrapText="1"/>
    </xf>
    <xf numFmtId="0" fontId="29" fillId="6" borderId="3" xfId="0" applyFont="1" applyFill="1" applyBorder="1" applyAlignment="1">
      <alignment horizontal="center" vertical="center"/>
    </xf>
    <xf numFmtId="164" fontId="29" fillId="6" borderId="2" xfId="1" applyNumberFormat="1" applyFont="1" applyFill="1" applyBorder="1" applyAlignment="1">
      <alignment vertical="center"/>
    </xf>
    <xf numFmtId="41" fontId="29" fillId="0" borderId="5" xfId="2" applyFont="1" applyBorder="1" applyAlignment="1">
      <alignment horizontal="center" vertical="center"/>
    </xf>
    <xf numFmtId="14" fontId="29" fillId="0" borderId="3" xfId="0" applyNumberFormat="1" applyFont="1" applyBorder="1" applyAlignment="1">
      <alignment horizontal="center" vertical="center" wrapText="1"/>
    </xf>
    <xf numFmtId="20" fontId="29" fillId="0" borderId="3" xfId="0" applyNumberFormat="1" applyFont="1" applyBorder="1" applyAlignment="1">
      <alignment horizontal="center" vertical="center" wrapText="1"/>
    </xf>
    <xf numFmtId="20" fontId="29" fillId="0" borderId="7"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29" fillId="0" borderId="10" xfId="0" applyFont="1" applyBorder="1" applyAlignment="1">
      <alignment horizontal="center" vertical="center"/>
    </xf>
    <xf numFmtId="41" fontId="29" fillId="0" borderId="7" xfId="2" applyFont="1" applyBorder="1" applyAlignment="1">
      <alignment horizontal="center" vertical="center"/>
    </xf>
    <xf numFmtId="0" fontId="29" fillId="5" borderId="8" xfId="0" applyFont="1" applyFill="1" applyBorder="1" applyAlignment="1">
      <alignment vertical="center" wrapText="1"/>
    </xf>
    <xf numFmtId="0" fontId="30" fillId="5" borderId="2" xfId="0" applyFont="1" applyFill="1" applyBorder="1" applyAlignment="1">
      <alignment horizontal="center" vertical="center" wrapText="1"/>
    </xf>
    <xf numFmtId="0" fontId="29" fillId="0" borderId="11" xfId="0" applyFont="1" applyBorder="1" applyAlignment="1">
      <alignment horizontal="center" vertical="center"/>
    </xf>
    <xf numFmtId="20" fontId="29" fillId="5" borderId="5" xfId="0" applyNumberFormat="1" applyFont="1" applyFill="1" applyBorder="1" applyAlignment="1">
      <alignment horizontal="center" vertical="center" wrapText="1"/>
    </xf>
    <xf numFmtId="0" fontId="30" fillId="5" borderId="5" xfId="0" applyFont="1" applyFill="1" applyBorder="1" applyAlignment="1">
      <alignment horizontal="center" vertical="center" wrapText="1"/>
    </xf>
    <xf numFmtId="0" fontId="33" fillId="7" borderId="2" xfId="0" applyFont="1" applyFill="1" applyBorder="1" applyAlignment="1">
      <alignment horizontal="center" vertical="center"/>
    </xf>
    <xf numFmtId="14" fontId="29" fillId="7" borderId="2" xfId="0" applyNumberFormat="1" applyFont="1" applyFill="1" applyBorder="1" applyAlignment="1">
      <alignment horizontal="center" vertical="center" wrapText="1"/>
    </xf>
    <xf numFmtId="0" fontId="31" fillId="6" borderId="8" xfId="4" applyFont="1" applyFill="1" applyBorder="1" applyAlignment="1" applyProtection="1">
      <alignment horizontal="center" vertical="center" wrapText="1"/>
      <protection locked="0" hidden="1"/>
    </xf>
    <xf numFmtId="20" fontId="29" fillId="6" borderId="2" xfId="0" applyNumberFormat="1" applyFont="1" applyFill="1" applyBorder="1" applyAlignment="1">
      <alignment horizontal="center" vertical="center" wrapText="1"/>
    </xf>
    <xf numFmtId="20" fontId="29" fillId="6" borderId="5" xfId="0" applyNumberFormat="1" applyFont="1" applyFill="1" applyBorder="1" applyAlignment="1">
      <alignment horizontal="center" vertical="center" wrapText="1"/>
    </xf>
    <xf numFmtId="0" fontId="31" fillId="6" borderId="5" xfId="4" applyFont="1" applyFill="1" applyBorder="1" applyAlignment="1" applyProtection="1">
      <alignment horizontal="center" vertical="center" wrapText="1"/>
      <protection locked="0" hidden="1"/>
    </xf>
    <xf numFmtId="41" fontId="29" fillId="6" borderId="5" xfId="2" applyFont="1" applyFill="1" applyBorder="1" applyAlignment="1">
      <alignment horizontal="center" vertical="center"/>
    </xf>
    <xf numFmtId="0" fontId="29" fillId="6" borderId="2" xfId="0" applyFont="1" applyFill="1" applyBorder="1" applyAlignment="1">
      <alignment vertical="center" wrapText="1"/>
    </xf>
    <xf numFmtId="0" fontId="29" fillId="6" borderId="8" xfId="0" applyFont="1" applyFill="1" applyBorder="1" applyAlignment="1">
      <alignment vertical="center" wrapText="1"/>
    </xf>
    <xf numFmtId="18" fontId="29" fillId="6" borderId="2" xfId="0" applyNumberFormat="1" applyFont="1" applyFill="1" applyBorder="1" applyAlignment="1">
      <alignment horizontal="center" vertical="center"/>
    </xf>
    <xf numFmtId="0" fontId="31" fillId="0" borderId="4" xfId="4" applyFont="1" applyBorder="1" applyAlignment="1" applyProtection="1">
      <alignment horizontal="center" vertical="center" wrapText="1"/>
      <protection locked="0" hidden="1"/>
    </xf>
    <xf numFmtId="0" fontId="31" fillId="0" borderId="11" xfId="4" applyFont="1" applyBorder="1" applyAlignment="1" applyProtection="1">
      <alignment horizontal="center" vertical="center" wrapText="1"/>
      <protection locked="0" hidden="1"/>
    </xf>
    <xf numFmtId="0" fontId="31" fillId="0" borderId="5" xfId="0" applyFont="1" applyBorder="1" applyAlignment="1">
      <alignment horizontal="center" vertical="center" wrapText="1"/>
    </xf>
    <xf numFmtId="14" fontId="29" fillId="0" borderId="3" xfId="0" applyNumberFormat="1" applyFont="1" applyBorder="1" applyAlignment="1">
      <alignment horizontal="center" vertical="center"/>
    </xf>
    <xf numFmtId="0" fontId="29" fillId="0" borderId="3" xfId="0" applyFont="1" applyBorder="1" applyAlignment="1">
      <alignment horizontal="justify" vertical="center" wrapText="1"/>
    </xf>
    <xf numFmtId="0" fontId="30" fillId="6" borderId="2" xfId="0" applyFont="1" applyFill="1" applyBorder="1" applyAlignment="1">
      <alignment horizontal="center" vertical="center" wrapText="1"/>
    </xf>
    <xf numFmtId="0" fontId="31" fillId="6" borderId="5" xfId="0" applyFont="1" applyFill="1" applyBorder="1" applyAlignment="1">
      <alignment horizontal="center" vertical="center" wrapText="1"/>
    </xf>
    <xf numFmtId="164" fontId="29" fillId="6" borderId="3" xfId="1" applyNumberFormat="1" applyFont="1" applyFill="1" applyBorder="1" applyAlignment="1">
      <alignment vertical="center"/>
    </xf>
    <xf numFmtId="0" fontId="31" fillId="5" borderId="5" xfId="4" applyFont="1" applyFill="1" applyBorder="1" applyAlignment="1" applyProtection="1">
      <alignment horizontal="center" vertical="center" wrapText="1"/>
      <protection locked="0" hidden="1"/>
    </xf>
    <xf numFmtId="0" fontId="29" fillId="0" borderId="4" xfId="0" applyFont="1" applyBorder="1" applyAlignment="1">
      <alignment horizontal="justify" vertical="center" wrapText="1"/>
    </xf>
    <xf numFmtId="18" fontId="29" fillId="0" borderId="4" xfId="0" applyNumberFormat="1" applyFont="1" applyBorder="1" applyAlignment="1">
      <alignment horizontal="center" vertical="center" wrapText="1"/>
    </xf>
    <xf numFmtId="0" fontId="29" fillId="0" borderId="12" xfId="0" applyFont="1" applyBorder="1" applyAlignment="1">
      <alignment horizontal="center" vertical="center" wrapText="1"/>
    </xf>
    <xf numFmtId="0" fontId="29" fillId="4" borderId="5" xfId="0" applyFont="1" applyFill="1" applyBorder="1" applyAlignment="1">
      <alignment horizontal="center" vertical="center" wrapText="1"/>
    </xf>
    <xf numFmtId="0" fontId="29" fillId="4" borderId="2" xfId="0" applyFont="1" applyFill="1" applyBorder="1" applyAlignment="1">
      <alignment horizontal="center" vertical="center" wrapText="1"/>
    </xf>
    <xf numFmtId="0" fontId="29" fillId="4" borderId="8" xfId="0" applyFont="1" applyFill="1" applyBorder="1" applyAlignment="1">
      <alignment horizontal="center" vertical="center"/>
    </xf>
    <xf numFmtId="0" fontId="29" fillId="0" borderId="1" xfId="0" applyFont="1" applyBorder="1" applyAlignment="1">
      <alignment horizontal="center" vertical="center"/>
    </xf>
    <xf numFmtId="0" fontId="29" fillId="0" borderId="1" xfId="0" applyFont="1" applyBorder="1" applyAlignment="1">
      <alignment horizontal="center" vertical="center" wrapText="1"/>
    </xf>
    <xf numFmtId="14" fontId="29" fillId="0" borderId="1" xfId="0" applyNumberFormat="1" applyFont="1" applyBorder="1" applyAlignment="1">
      <alignment horizontal="center" vertical="center"/>
    </xf>
    <xf numFmtId="0" fontId="29" fillId="0" borderId="1" xfId="0" applyFont="1" applyBorder="1" applyAlignment="1">
      <alignment horizontal="justify" vertical="center" wrapText="1"/>
    </xf>
    <xf numFmtId="0" fontId="29" fillId="6" borderId="2" xfId="0" applyFont="1" applyFill="1" applyBorder="1" applyAlignment="1">
      <alignment horizontal="justify" vertical="center" wrapText="1"/>
    </xf>
    <xf numFmtId="0" fontId="33" fillId="6" borderId="8" xfId="0" applyFont="1" applyFill="1" applyBorder="1" applyAlignment="1">
      <alignment horizontal="center" vertical="center"/>
    </xf>
    <xf numFmtId="0" fontId="31" fillId="0" borderId="7" xfId="4" applyFont="1" applyBorder="1" applyAlignment="1" applyProtection="1">
      <alignment horizontal="center" vertical="center" wrapText="1"/>
      <protection locked="0" hidden="1"/>
    </xf>
    <xf numFmtId="14" fontId="31" fillId="0" borderId="4" xfId="4" applyNumberFormat="1" applyFont="1" applyBorder="1" applyAlignment="1" applyProtection="1">
      <alignment horizontal="center" vertical="center" wrapText="1"/>
      <protection locked="0" hidden="1"/>
    </xf>
    <xf numFmtId="0" fontId="30" fillId="0" borderId="4" xfId="0" applyFont="1" applyBorder="1" applyAlignment="1">
      <alignment horizontal="justify" vertical="center" wrapText="1"/>
    </xf>
    <xf numFmtId="164" fontId="31" fillId="0" borderId="3" xfId="1" applyNumberFormat="1" applyFont="1" applyFill="1" applyBorder="1" applyAlignment="1" applyProtection="1">
      <alignment horizontal="center" vertical="center" wrapText="1"/>
      <protection locked="0" hidden="1"/>
    </xf>
    <xf numFmtId="20" fontId="31" fillId="0" borderId="4" xfId="4" applyNumberFormat="1" applyFont="1" applyBorder="1" applyAlignment="1" applyProtection="1">
      <alignment horizontal="center" vertical="center"/>
      <protection locked="0" hidden="1"/>
    </xf>
    <xf numFmtId="14" fontId="31" fillId="6" borderId="2" xfId="4" applyNumberFormat="1" applyFont="1" applyFill="1" applyBorder="1" applyAlignment="1" applyProtection="1">
      <alignment horizontal="center" vertical="center" wrapText="1"/>
      <protection locked="0" hidden="1"/>
    </xf>
    <xf numFmtId="0" fontId="34" fillId="6" borderId="2" xfId="4" applyFont="1" applyFill="1" applyBorder="1" applyAlignment="1" applyProtection="1">
      <alignment horizontal="center" vertical="center"/>
      <protection locked="0" hidden="1"/>
    </xf>
    <xf numFmtId="164" fontId="31" fillId="6" borderId="3" xfId="1" applyNumberFormat="1" applyFont="1" applyFill="1" applyBorder="1" applyAlignment="1" applyProtection="1">
      <alignment horizontal="center" vertical="center" wrapText="1"/>
      <protection locked="0" hidden="1"/>
    </xf>
    <xf numFmtId="0" fontId="31" fillId="6" borderId="2" xfId="4" applyFont="1" applyFill="1" applyBorder="1" applyAlignment="1" applyProtection="1">
      <alignment horizontal="center" vertical="center"/>
      <protection hidden="1"/>
    </xf>
    <xf numFmtId="14" fontId="31" fillId="6" borderId="2" xfId="4" applyNumberFormat="1" applyFont="1" applyFill="1" applyBorder="1" applyAlignment="1" applyProtection="1">
      <alignment horizontal="center" vertical="center"/>
      <protection locked="0" hidden="1"/>
    </xf>
    <xf numFmtId="18" fontId="30" fillId="6" borderId="2" xfId="0" applyNumberFormat="1" applyFont="1" applyFill="1" applyBorder="1" applyAlignment="1">
      <alignment horizontal="center" vertical="center"/>
    </xf>
    <xf numFmtId="49" fontId="31" fillId="6" borderId="2" xfId="1" applyNumberFormat="1" applyFont="1" applyFill="1" applyBorder="1" applyAlignment="1" applyProtection="1">
      <alignment horizontal="center" vertical="center" wrapText="1"/>
      <protection locked="0" hidden="1"/>
    </xf>
    <xf numFmtId="0" fontId="31" fillId="6" borderId="2" xfId="1" applyNumberFormat="1" applyFont="1" applyFill="1" applyBorder="1" applyAlignment="1" applyProtection="1">
      <alignment horizontal="center" vertical="center" wrapText="1"/>
      <protection locked="0" hidden="1"/>
    </xf>
    <xf numFmtId="164" fontId="31" fillId="6" borderId="2" xfId="1" applyNumberFormat="1" applyFont="1" applyFill="1" applyBorder="1" applyAlignment="1" applyProtection="1">
      <alignment horizontal="center" vertical="center" wrapText="1"/>
      <protection locked="0" hidden="1"/>
    </xf>
    <xf numFmtId="18" fontId="30" fillId="7" borderId="2" xfId="0" applyNumberFormat="1" applyFont="1" applyFill="1" applyBorder="1" applyAlignment="1">
      <alignment horizontal="center" vertical="center"/>
    </xf>
    <xf numFmtId="49" fontId="31" fillId="0" borderId="2" xfId="1" applyNumberFormat="1" applyFont="1" applyFill="1" applyBorder="1" applyAlignment="1" applyProtection="1">
      <alignment horizontal="center" vertical="center" wrapText="1"/>
      <protection locked="0" hidden="1"/>
    </xf>
    <xf numFmtId="0" fontId="30" fillId="0" borderId="2" xfId="0" applyFont="1" applyBorder="1" applyAlignment="1">
      <alignment horizontal="justify" vertical="center" wrapText="1"/>
    </xf>
    <xf numFmtId="0" fontId="29" fillId="6" borderId="3" xfId="0" applyFont="1" applyFill="1" applyBorder="1" applyAlignment="1">
      <alignment horizontal="center" vertical="center" wrapText="1"/>
    </xf>
    <xf numFmtId="0" fontId="31" fillId="6" borderId="3" xfId="0" applyFont="1" applyFill="1" applyBorder="1" applyAlignment="1">
      <alignment horizontal="center" vertical="center" wrapText="1"/>
    </xf>
    <xf numFmtId="18" fontId="30" fillId="7" borderId="3" xfId="0" applyNumberFormat="1" applyFont="1" applyFill="1" applyBorder="1" applyAlignment="1">
      <alignment horizontal="center" vertical="center"/>
    </xf>
    <xf numFmtId="18" fontId="29" fillId="0" borderId="3" xfId="0" applyNumberFormat="1" applyFont="1" applyBorder="1" applyAlignment="1">
      <alignment horizontal="center" vertical="center"/>
    </xf>
    <xf numFmtId="14" fontId="31" fillId="0" borderId="3" xfId="4" applyNumberFormat="1" applyFont="1" applyBorder="1" applyAlignment="1" applyProtection="1">
      <alignment horizontal="center" vertical="center" wrapText="1"/>
      <protection locked="0" hidden="1"/>
    </xf>
    <xf numFmtId="0" fontId="31" fillId="0" borderId="3" xfId="4" applyFont="1" applyBorder="1" applyAlignment="1" applyProtection="1">
      <alignment horizontal="center" vertical="center"/>
      <protection hidden="1"/>
    </xf>
    <xf numFmtId="14" fontId="31" fillId="0" borderId="3" xfId="4" applyNumberFormat="1" applyFont="1" applyBorder="1" applyAlignment="1" applyProtection="1">
      <alignment horizontal="center" vertical="center"/>
      <protection locked="0" hidden="1"/>
    </xf>
    <xf numFmtId="20" fontId="31" fillId="0" borderId="3" xfId="4" applyNumberFormat="1" applyFont="1" applyBorder="1" applyAlignment="1" applyProtection="1">
      <alignment horizontal="center" vertical="center"/>
      <protection locked="0" hidden="1"/>
    </xf>
    <xf numFmtId="49" fontId="31" fillId="0" borderId="3" xfId="1" applyNumberFormat="1" applyFont="1" applyFill="1" applyBorder="1" applyAlignment="1" applyProtection="1">
      <alignment horizontal="center" vertical="center" wrapText="1"/>
      <protection locked="0" hidden="1"/>
    </xf>
    <xf numFmtId="0" fontId="31" fillId="0" borderId="3" xfId="1" applyNumberFormat="1" applyFont="1" applyFill="1" applyBorder="1" applyAlignment="1" applyProtection="1">
      <alignment horizontal="center" vertical="center" wrapText="1"/>
      <protection locked="0" hidden="1"/>
    </xf>
    <xf numFmtId="0" fontId="29" fillId="5" borderId="3" xfId="0" applyFont="1" applyFill="1" applyBorder="1" applyAlignment="1">
      <alignment vertical="center" wrapText="1"/>
    </xf>
    <xf numFmtId="164" fontId="29" fillId="0" borderId="2" xfId="0" applyNumberFormat="1" applyFont="1" applyBorder="1" applyAlignment="1">
      <alignment horizontal="center" vertical="center"/>
    </xf>
    <xf numFmtId="0" fontId="29" fillId="0" borderId="2" xfId="0" applyFont="1" applyBorder="1" applyAlignment="1">
      <alignment wrapText="1"/>
    </xf>
    <xf numFmtId="0" fontId="29" fillId="6" borderId="3" xfId="0" applyFont="1" applyFill="1" applyBorder="1" applyAlignment="1">
      <alignment vertical="center" wrapText="1"/>
    </xf>
    <xf numFmtId="0" fontId="31" fillId="6" borderId="3" xfId="4" applyFont="1" applyFill="1" applyBorder="1" applyAlignment="1" applyProtection="1">
      <alignment horizontal="center" vertical="center" wrapText="1"/>
      <protection locked="0" hidden="1"/>
    </xf>
    <xf numFmtId="14" fontId="29" fillId="6" borderId="3" xfId="0" applyNumberFormat="1" applyFont="1" applyFill="1" applyBorder="1" applyAlignment="1">
      <alignment horizontal="center" vertical="center"/>
    </xf>
    <xf numFmtId="0" fontId="29" fillId="6" borderId="3" xfId="0" applyFont="1" applyFill="1" applyBorder="1" applyAlignment="1">
      <alignment horizontal="justify" vertical="center" wrapText="1"/>
    </xf>
    <xf numFmtId="18" fontId="30" fillId="6" borderId="3" xfId="0" applyNumberFormat="1" applyFont="1" applyFill="1" applyBorder="1" applyAlignment="1">
      <alignment horizontal="center" vertical="center"/>
    </xf>
    <xf numFmtId="0" fontId="33" fillId="6" borderId="3" xfId="0" applyFont="1" applyFill="1" applyBorder="1" applyAlignment="1">
      <alignment horizontal="center" vertical="center"/>
    </xf>
    <xf numFmtId="41" fontId="29" fillId="6" borderId="7" xfId="2" applyFont="1" applyFill="1" applyBorder="1" applyAlignment="1">
      <alignment horizontal="center" vertical="center"/>
    </xf>
    <xf numFmtId="164" fontId="29" fillId="0" borderId="1" xfId="1" applyNumberFormat="1" applyFont="1" applyBorder="1" applyAlignment="1">
      <alignment vertical="center"/>
    </xf>
    <xf numFmtId="41" fontId="29" fillId="0" borderId="4" xfId="2" applyFont="1" applyBorder="1" applyAlignment="1">
      <alignment horizontal="center" vertical="center"/>
    </xf>
    <xf numFmtId="1" fontId="29" fillId="0" borderId="4" xfId="0" applyNumberFormat="1" applyFont="1" applyBorder="1" applyAlignment="1">
      <alignment horizontal="center" vertical="center"/>
    </xf>
    <xf numFmtId="14" fontId="31" fillId="6" borderId="2" xfId="0" applyNumberFormat="1" applyFont="1" applyFill="1" applyBorder="1" applyAlignment="1">
      <alignment horizontal="center" vertical="center" wrapText="1"/>
    </xf>
    <xf numFmtId="49" fontId="29" fillId="0" borderId="2" xfId="0" applyNumberFormat="1" applyFont="1" applyBorder="1" applyAlignment="1">
      <alignment horizontal="center" vertical="center" wrapText="1"/>
    </xf>
    <xf numFmtId="164" fontId="29" fillId="0" borderId="3" xfId="1" applyNumberFormat="1" applyFont="1" applyFill="1" applyBorder="1" applyAlignment="1">
      <alignment vertical="center"/>
    </xf>
    <xf numFmtId="0" fontId="33" fillId="0" borderId="2" xfId="0" applyFont="1" applyBorder="1" applyAlignment="1">
      <alignment horizontal="center" vertical="center" wrapText="1"/>
    </xf>
    <xf numFmtId="0" fontId="30" fillId="6" borderId="2" xfId="0" applyFont="1" applyFill="1" applyBorder="1" applyAlignment="1">
      <alignment horizontal="justify" vertical="center" wrapText="1"/>
    </xf>
    <xf numFmtId="0" fontId="30" fillId="8" borderId="2" xfId="0" applyFont="1" applyFill="1" applyBorder="1" applyAlignment="1">
      <alignment horizontal="center" vertical="center"/>
    </xf>
    <xf numFmtId="14" fontId="30" fillId="8" borderId="2" xfId="0" applyNumberFormat="1" applyFont="1" applyFill="1" applyBorder="1" applyAlignment="1">
      <alignment horizontal="center" vertical="center"/>
    </xf>
    <xf numFmtId="0" fontId="30" fillId="8" borderId="2" xfId="0" applyFont="1" applyFill="1" applyBorder="1" applyAlignment="1">
      <alignment vertical="center" wrapText="1"/>
    </xf>
    <xf numFmtId="0" fontId="30" fillId="8" borderId="2" xfId="0" applyFont="1" applyFill="1" applyBorder="1" applyAlignment="1">
      <alignment horizontal="center" vertical="center" wrapText="1"/>
    </xf>
    <xf numFmtId="0" fontId="30" fillId="0" borderId="2" xfId="0" applyFont="1" applyBorder="1" applyAlignment="1">
      <alignment vertical="center" wrapText="1"/>
    </xf>
    <xf numFmtId="164" fontId="29" fillId="0" borderId="2" xfId="1" applyNumberFormat="1" applyFont="1" applyFill="1" applyBorder="1" applyAlignment="1">
      <alignment vertical="center"/>
    </xf>
    <xf numFmtId="14" fontId="29" fillId="7" borderId="3" xfId="0" applyNumberFormat="1" applyFont="1" applyFill="1" applyBorder="1" applyAlignment="1">
      <alignment horizontal="center" vertical="center" wrapText="1" readingOrder="1"/>
    </xf>
    <xf numFmtId="14" fontId="29" fillId="7" borderId="3" xfId="0" applyNumberFormat="1" applyFont="1" applyFill="1" applyBorder="1" applyAlignment="1">
      <alignment vertical="center" wrapText="1" readingOrder="1"/>
    </xf>
    <xf numFmtId="0" fontId="31" fillId="0" borderId="10" xfId="4" applyFont="1" applyBorder="1" applyAlignment="1" applyProtection="1">
      <alignment horizontal="center" vertical="center" wrapText="1"/>
      <protection locked="0" hidden="1"/>
    </xf>
    <xf numFmtId="0" fontId="29" fillId="7" borderId="3" xfId="0" applyFont="1" applyFill="1" applyBorder="1" applyAlignment="1">
      <alignment vertical="center" wrapText="1" readingOrder="1"/>
    </xf>
    <xf numFmtId="14" fontId="29" fillId="7" borderId="2" xfId="0" applyNumberFormat="1" applyFont="1" applyFill="1" applyBorder="1" applyAlignment="1">
      <alignment horizontal="center" vertical="center" wrapText="1" readingOrder="1"/>
    </xf>
    <xf numFmtId="14" fontId="29" fillId="7" borderId="2" xfId="0" applyNumberFormat="1" applyFont="1" applyFill="1" applyBorder="1" applyAlignment="1">
      <alignment horizontal="center" vertical="center" readingOrder="1"/>
    </xf>
    <xf numFmtId="0" fontId="29" fillId="7" borderId="2" xfId="0" applyFont="1" applyFill="1" applyBorder="1" applyAlignment="1">
      <alignment vertical="center" wrapText="1" readingOrder="1"/>
    </xf>
    <xf numFmtId="0" fontId="34" fillId="6" borderId="2" xfId="0" applyFont="1" applyFill="1" applyBorder="1" applyAlignment="1">
      <alignment horizontal="center" vertical="center" wrapText="1"/>
    </xf>
    <xf numFmtId="0" fontId="29" fillId="7" borderId="2" xfId="0" applyFont="1" applyFill="1" applyBorder="1" applyAlignment="1">
      <alignment horizontal="center" vertical="center" wrapText="1" readingOrder="1"/>
    </xf>
    <xf numFmtId="0" fontId="29" fillId="7" borderId="8" xfId="0" applyFont="1" applyFill="1" applyBorder="1" applyAlignment="1">
      <alignment vertical="center" wrapText="1" readingOrder="1"/>
    </xf>
    <xf numFmtId="20" fontId="29" fillId="7" borderId="2" xfId="0" applyNumberFormat="1" applyFont="1" applyFill="1" applyBorder="1" applyAlignment="1">
      <alignment horizontal="center" vertical="center" readingOrder="1"/>
    </xf>
    <xf numFmtId="20" fontId="29" fillId="7" borderId="2" xfId="0" applyNumberFormat="1" applyFont="1" applyFill="1" applyBorder="1" applyAlignment="1">
      <alignment horizontal="center" vertical="center" wrapText="1" readingOrder="1"/>
    </xf>
    <xf numFmtId="14" fontId="29" fillId="7" borderId="2" xfId="0" applyNumberFormat="1" applyFont="1" applyFill="1" applyBorder="1" applyAlignment="1">
      <alignment vertical="center" wrapText="1" readingOrder="1"/>
    </xf>
    <xf numFmtId="0" fontId="30" fillId="7" borderId="2" xfId="0" applyFont="1" applyFill="1" applyBorder="1" applyAlignment="1">
      <alignment horizontal="center" vertical="center" wrapText="1"/>
    </xf>
    <xf numFmtId="14" fontId="30" fillId="7" borderId="2" xfId="0" applyNumberFormat="1" applyFont="1" applyFill="1" applyBorder="1" applyAlignment="1">
      <alignment horizontal="center" vertical="center"/>
    </xf>
    <xf numFmtId="0" fontId="29" fillId="4" borderId="2" xfId="0" applyFont="1" applyFill="1" applyBorder="1" applyAlignment="1">
      <alignment wrapText="1"/>
    </xf>
    <xf numFmtId="0" fontId="34" fillId="0" borderId="2" xfId="4" applyFont="1" applyBorder="1" applyAlignment="1" applyProtection="1">
      <alignment horizontal="center" vertical="center"/>
      <protection locked="0" hidden="1"/>
    </xf>
    <xf numFmtId="0" fontId="30" fillId="7" borderId="2" xfId="0" applyFont="1" applyFill="1" applyBorder="1" applyAlignment="1">
      <alignment vertical="center" wrapText="1" readingOrder="1"/>
    </xf>
    <xf numFmtId="0" fontId="33" fillId="6" borderId="3" xfId="0" applyFont="1" applyFill="1" applyBorder="1" applyAlignment="1">
      <alignment horizontal="center" vertical="center" wrapText="1"/>
    </xf>
    <xf numFmtId="41" fontId="29" fillId="6" borderId="3" xfId="2" applyFont="1" applyFill="1" applyBorder="1" applyAlignment="1">
      <alignment horizontal="center" vertical="center"/>
    </xf>
    <xf numFmtId="0" fontId="29" fillId="7" borderId="3" xfId="0" applyFont="1" applyFill="1" applyBorder="1" applyAlignment="1">
      <alignment horizontal="center" vertical="center" wrapText="1" readingOrder="1"/>
    </xf>
    <xf numFmtId="14" fontId="29" fillId="7" borderId="3" xfId="0" applyNumberFormat="1" applyFont="1" applyFill="1" applyBorder="1" applyAlignment="1">
      <alignment horizontal="center" vertical="center" readingOrder="1"/>
    </xf>
    <xf numFmtId="18" fontId="30" fillId="5" borderId="3" xfId="0" applyNumberFormat="1" applyFont="1" applyFill="1" applyBorder="1" applyAlignment="1">
      <alignment horizontal="center" vertical="center"/>
    </xf>
    <xf numFmtId="0" fontId="30" fillId="0" borderId="13" xfId="0" applyFont="1" applyBorder="1" applyAlignment="1">
      <alignment horizontal="center" vertical="center" wrapText="1"/>
    </xf>
    <xf numFmtId="0" fontId="31" fillId="5" borderId="3" xfId="4" applyFont="1" applyFill="1" applyBorder="1" applyAlignment="1" applyProtection="1">
      <alignment horizontal="center" vertical="center" wrapText="1"/>
      <protection locked="0" hidden="1"/>
    </xf>
    <xf numFmtId="0" fontId="30" fillId="0" borderId="13" xfId="0" applyFont="1" applyBorder="1" applyAlignment="1">
      <alignment horizontal="justify" vertical="center" wrapText="1"/>
    </xf>
    <xf numFmtId="168" fontId="31" fillId="6" borderId="3" xfId="4" applyNumberFormat="1" applyFont="1" applyFill="1" applyBorder="1" applyAlignment="1" applyProtection="1">
      <alignment horizontal="center" vertical="center" wrapText="1"/>
      <protection locked="0" hidden="1"/>
    </xf>
    <xf numFmtId="164" fontId="29" fillId="6" borderId="2" xfId="1" applyNumberFormat="1" applyFont="1" applyFill="1" applyBorder="1" applyAlignment="1">
      <alignment horizontal="center" vertical="center"/>
    </xf>
    <xf numFmtId="168" fontId="31" fillId="5" borderId="3" xfId="4" applyNumberFormat="1" applyFont="1" applyFill="1" applyBorder="1" applyAlignment="1" applyProtection="1">
      <alignment horizontal="center" vertical="center" wrapText="1"/>
      <protection locked="0" hidden="1"/>
    </xf>
    <xf numFmtId="164" fontId="29" fillId="5" borderId="2" xfId="1" applyNumberFormat="1" applyFont="1" applyFill="1" applyBorder="1" applyAlignment="1">
      <alignment horizontal="center" vertical="center"/>
    </xf>
    <xf numFmtId="18" fontId="30" fillId="0" borderId="3" xfId="0" applyNumberFormat="1" applyFont="1" applyBorder="1" applyAlignment="1">
      <alignment horizontal="center" vertical="center"/>
    </xf>
    <xf numFmtId="14" fontId="30" fillId="6" borderId="2" xfId="0" applyNumberFormat="1" applyFont="1" applyFill="1" applyBorder="1" applyAlignment="1">
      <alignment horizontal="center" vertical="center"/>
    </xf>
    <xf numFmtId="20" fontId="29" fillId="0" borderId="3" xfId="0" applyNumberFormat="1" applyFont="1" applyBorder="1" applyAlignment="1">
      <alignment horizontal="center" vertical="center"/>
    </xf>
    <xf numFmtId="0" fontId="6" fillId="13" borderId="17" xfId="0" applyFont="1" applyFill="1" applyBorder="1" applyAlignment="1">
      <alignment horizontal="center" vertical="center" wrapText="1"/>
    </xf>
    <xf numFmtId="0" fontId="31" fillId="13" borderId="8" xfId="0" applyFont="1" applyFill="1" applyBorder="1" applyAlignment="1">
      <alignment horizontal="center" vertical="center" wrapText="1"/>
    </xf>
    <xf numFmtId="168" fontId="31" fillId="13" borderId="3" xfId="4" applyNumberFormat="1" applyFont="1" applyFill="1" applyBorder="1" applyAlignment="1" applyProtection="1">
      <alignment horizontal="center" vertical="center" wrapText="1"/>
      <protection locked="0" hidden="1"/>
    </xf>
    <xf numFmtId="168" fontId="31" fillId="13" borderId="8" xfId="4" applyNumberFormat="1" applyFont="1" applyFill="1" applyBorder="1" applyAlignment="1" applyProtection="1">
      <alignment horizontal="center" vertical="center" wrapText="1"/>
      <protection locked="0" hidden="1"/>
    </xf>
    <xf numFmtId="168" fontId="31" fillId="4" borderId="8" xfId="4" applyNumberFormat="1" applyFont="1" applyFill="1" applyBorder="1" applyAlignment="1" applyProtection="1">
      <alignment horizontal="center" vertical="center" wrapText="1"/>
      <protection locked="0" hidden="1"/>
    </xf>
    <xf numFmtId="0" fontId="29" fillId="0" borderId="2" xfId="0" applyFont="1" applyBorder="1" applyAlignment="1">
      <alignment vertical="center"/>
    </xf>
    <xf numFmtId="0" fontId="29" fillId="0" borderId="0" xfId="0" applyFont="1" applyAlignment="1">
      <alignment vertical="center"/>
    </xf>
    <xf numFmtId="0" fontId="29" fillId="6" borderId="0" xfId="0" applyFont="1" applyFill="1"/>
    <xf numFmtId="0" fontId="31" fillId="4" borderId="3" xfId="4" applyFont="1" applyFill="1" applyBorder="1" applyAlignment="1" applyProtection="1">
      <alignment horizontal="center" vertical="center" wrapText="1"/>
      <protection locked="0" hidden="1"/>
    </xf>
    <xf numFmtId="168" fontId="31" fillId="4" borderId="3" xfId="4" applyNumberFormat="1" applyFont="1" applyFill="1" applyBorder="1" applyAlignment="1" applyProtection="1">
      <alignment horizontal="center" vertical="center" wrapText="1"/>
      <protection locked="0" hidden="1"/>
    </xf>
    <xf numFmtId="0" fontId="29" fillId="6" borderId="2" xfId="0" applyFont="1" applyFill="1" applyBorder="1" applyAlignment="1">
      <alignment vertical="center"/>
    </xf>
    <xf numFmtId="0" fontId="29" fillId="5" borderId="2" xfId="0" applyFont="1" applyFill="1" applyBorder="1" applyAlignment="1">
      <alignment vertical="center"/>
    </xf>
    <xf numFmtId="0" fontId="29" fillId="5" borderId="0" xfId="0" applyFont="1" applyFill="1" applyAlignment="1">
      <alignment vertical="center"/>
    </xf>
    <xf numFmtId="164" fontId="29" fillId="0" borderId="4" xfId="1" applyNumberFormat="1" applyFont="1" applyBorder="1" applyAlignment="1">
      <alignment horizontal="center" vertical="center"/>
    </xf>
    <xf numFmtId="0" fontId="29" fillId="6" borderId="4" xfId="0" applyFont="1" applyFill="1" applyBorder="1" applyAlignment="1">
      <alignment horizontal="center" vertical="center"/>
    </xf>
    <xf numFmtId="0" fontId="29" fillId="6" borderId="1" xfId="0" applyFont="1" applyFill="1" applyBorder="1" applyAlignment="1">
      <alignment horizontal="center" vertical="center"/>
    </xf>
    <xf numFmtId="0" fontId="29" fillId="6" borderId="0" xfId="0" applyFont="1" applyFill="1" applyAlignment="1">
      <alignment horizontal="center" vertical="center"/>
    </xf>
    <xf numFmtId="0" fontId="29" fillId="6" borderId="4" xfId="0" applyFont="1" applyFill="1" applyBorder="1" applyAlignment="1">
      <alignment horizontal="center" vertical="center" wrapText="1"/>
    </xf>
    <xf numFmtId="0" fontId="29" fillId="6" borderId="1" xfId="0" applyFont="1" applyFill="1" applyBorder="1" applyAlignment="1">
      <alignment horizontal="center" vertical="center" wrapText="1"/>
    </xf>
    <xf numFmtId="14" fontId="29" fillId="6" borderId="3" xfId="0" applyNumberFormat="1" applyFont="1" applyFill="1" applyBorder="1" applyAlignment="1">
      <alignment horizontal="center" vertical="center" wrapText="1"/>
    </xf>
    <xf numFmtId="14" fontId="29" fillId="6" borderId="4" xfId="0" applyNumberFormat="1" applyFont="1" applyFill="1" applyBorder="1" applyAlignment="1">
      <alignment horizontal="center" vertical="center"/>
    </xf>
    <xf numFmtId="14" fontId="29" fillId="6" borderId="1" xfId="0" applyNumberFormat="1" applyFont="1" applyFill="1" applyBorder="1" applyAlignment="1">
      <alignment horizontal="center" vertical="center"/>
    </xf>
    <xf numFmtId="14" fontId="29" fillId="0" borderId="0" xfId="0" applyNumberFormat="1" applyFont="1" applyAlignment="1">
      <alignment horizontal="center" vertical="center"/>
    </xf>
    <xf numFmtId="0" fontId="29" fillId="6" borderId="4" xfId="0" applyFont="1" applyFill="1" applyBorder="1" applyAlignment="1">
      <alignment vertical="center" wrapText="1"/>
    </xf>
    <xf numFmtId="14" fontId="31" fillId="0" borderId="4" xfId="0" applyNumberFormat="1" applyFont="1" applyBorder="1" applyAlignment="1">
      <alignment horizontal="center" vertical="center" wrapText="1"/>
    </xf>
    <xf numFmtId="0" fontId="29" fillId="6" borderId="1" xfId="0" applyFont="1" applyFill="1" applyBorder="1" applyAlignment="1">
      <alignment horizontal="justify" vertical="center" wrapText="1"/>
    </xf>
    <xf numFmtId="0" fontId="30" fillId="0" borderId="8" xfId="0" applyFont="1" applyBorder="1" applyAlignment="1">
      <alignment horizontal="center" vertical="center" wrapText="1"/>
    </xf>
    <xf numFmtId="0" fontId="30" fillId="8" borderId="3" xfId="0" applyFont="1" applyFill="1" applyBorder="1" applyAlignment="1">
      <alignment vertical="center" wrapText="1"/>
    </xf>
    <xf numFmtId="0" fontId="31" fillId="0" borderId="10" xfId="0" applyFont="1" applyBorder="1" applyAlignment="1">
      <alignment horizontal="center" vertical="center" wrapText="1"/>
    </xf>
    <xf numFmtId="0" fontId="30" fillId="0" borderId="8" xfId="0" applyFont="1" applyBorder="1" applyAlignment="1">
      <alignment horizontal="left" vertical="center" wrapText="1"/>
    </xf>
    <xf numFmtId="164" fontId="31" fillId="6" borderId="8" xfId="1" applyNumberFormat="1" applyFont="1" applyFill="1" applyBorder="1" applyAlignment="1" applyProtection="1">
      <alignment horizontal="center" vertical="center" wrapText="1"/>
      <protection locked="0" hidden="1"/>
    </xf>
    <xf numFmtId="0" fontId="31" fillId="6" borderId="11" xfId="4" applyFont="1" applyFill="1" applyBorder="1" applyAlignment="1" applyProtection="1">
      <alignment horizontal="center" vertical="center" wrapText="1"/>
      <protection locked="0" hidden="1"/>
    </xf>
    <xf numFmtId="0" fontId="31" fillId="0" borderId="8" xfId="0" applyFont="1" applyBorder="1" applyAlignment="1">
      <alignment horizontal="justify" vertical="center" wrapText="1"/>
    </xf>
    <xf numFmtId="0" fontId="31" fillId="5" borderId="3" xfId="0" applyFont="1" applyFill="1" applyBorder="1" applyAlignment="1">
      <alignment horizontal="center" vertical="center" wrapText="1"/>
    </xf>
    <xf numFmtId="0" fontId="30" fillId="0" borderId="2" xfId="0" applyFont="1" applyBorder="1" applyAlignment="1">
      <alignment horizontal="left" vertical="center" wrapText="1"/>
    </xf>
    <xf numFmtId="0" fontId="31" fillId="6" borderId="4" xfId="4" applyFont="1" applyFill="1" applyBorder="1" applyAlignment="1" applyProtection="1">
      <alignment horizontal="center" vertical="center" wrapText="1"/>
      <protection locked="0" hidden="1"/>
    </xf>
    <xf numFmtId="14" fontId="29" fillId="6" borderId="4" xfId="0" applyNumberFormat="1" applyFont="1" applyFill="1" applyBorder="1" applyAlignment="1">
      <alignment horizontal="center" vertical="center" wrapText="1"/>
    </xf>
    <xf numFmtId="18" fontId="30" fillId="7" borderId="4" xfId="0" applyNumberFormat="1" applyFont="1" applyFill="1" applyBorder="1" applyAlignment="1">
      <alignment horizontal="center" vertical="center"/>
    </xf>
    <xf numFmtId="18" fontId="29" fillId="0" borderId="3" xfId="0" applyNumberFormat="1" applyFont="1" applyBorder="1" applyAlignment="1">
      <alignment horizontal="center" vertical="center" wrapText="1"/>
    </xf>
    <xf numFmtId="20" fontId="29" fillId="6" borderId="3" xfId="0" applyNumberFormat="1" applyFont="1" applyFill="1" applyBorder="1" applyAlignment="1">
      <alignment horizontal="center" vertical="center" wrapText="1"/>
    </xf>
    <xf numFmtId="18" fontId="29" fillId="6" borderId="4" xfId="0" applyNumberFormat="1" applyFont="1" applyFill="1" applyBorder="1" applyAlignment="1">
      <alignment horizontal="center" vertical="center"/>
    </xf>
    <xf numFmtId="18" fontId="29" fillId="0" borderId="1" xfId="0" applyNumberFormat="1" applyFont="1" applyBorder="1" applyAlignment="1">
      <alignment horizontal="center" vertical="center" wrapText="1"/>
    </xf>
    <xf numFmtId="20" fontId="29" fillId="6" borderId="12" xfId="0" applyNumberFormat="1" applyFont="1" applyFill="1" applyBorder="1" applyAlignment="1">
      <alignment horizontal="center" vertical="center" wrapText="1"/>
    </xf>
    <xf numFmtId="0" fontId="29" fillId="6" borderId="7" xfId="0" applyFont="1" applyFill="1" applyBorder="1" applyAlignment="1">
      <alignment horizontal="center" vertical="center" wrapText="1"/>
    </xf>
    <xf numFmtId="0" fontId="29" fillId="6" borderId="12" xfId="0" applyFont="1" applyFill="1" applyBorder="1" applyAlignment="1">
      <alignment horizontal="center" vertical="center" wrapText="1"/>
    </xf>
    <xf numFmtId="0" fontId="33" fillId="6" borderId="11" xfId="0" applyFont="1" applyFill="1" applyBorder="1" applyAlignment="1">
      <alignment horizontal="center" vertical="center"/>
    </xf>
    <xf numFmtId="0" fontId="33" fillId="6" borderId="10" xfId="0" applyFont="1" applyFill="1" applyBorder="1" applyAlignment="1">
      <alignment horizontal="center" vertical="center"/>
    </xf>
    <xf numFmtId="0" fontId="29" fillId="4" borderId="3" xfId="0" applyFont="1" applyFill="1" applyBorder="1" applyAlignment="1">
      <alignment horizontal="center" vertical="center"/>
    </xf>
    <xf numFmtId="1" fontId="29" fillId="0" borderId="2" xfId="0" applyNumberFormat="1" applyFont="1" applyBorder="1" applyAlignment="1">
      <alignment horizontal="center" vertical="center"/>
    </xf>
    <xf numFmtId="164" fontId="29" fillId="4" borderId="2" xfId="1" applyNumberFormat="1" applyFont="1" applyFill="1" applyBorder="1" applyAlignment="1">
      <alignment vertical="center"/>
    </xf>
    <xf numFmtId="164" fontId="29" fillId="5" borderId="3" xfId="1" applyNumberFormat="1" applyFont="1" applyFill="1" applyBorder="1" applyAlignment="1">
      <alignment vertical="center"/>
    </xf>
    <xf numFmtId="0" fontId="29" fillId="6" borderId="3" xfId="0" applyFont="1" applyFill="1" applyBorder="1" applyAlignment="1">
      <alignment horizontal="center"/>
    </xf>
    <xf numFmtId="41" fontId="29" fillId="6" borderId="12" xfId="2" applyFont="1" applyFill="1" applyBorder="1" applyAlignment="1">
      <alignment horizontal="center" vertical="center"/>
    </xf>
    <xf numFmtId="0" fontId="38" fillId="6" borderId="0" xfId="0" applyFont="1" applyFill="1" applyAlignment="1">
      <alignment horizontal="center" vertical="center"/>
    </xf>
    <xf numFmtId="164" fontId="39" fillId="6" borderId="0" xfId="1" applyNumberFormat="1" applyFont="1" applyFill="1" applyAlignment="1">
      <alignment horizontal="center" vertical="center"/>
    </xf>
    <xf numFmtId="41" fontId="40" fillId="3" borderId="0" xfId="0" applyNumberFormat="1" applyFont="1" applyFill="1" applyAlignment="1">
      <alignment vertical="center"/>
    </xf>
    <xf numFmtId="164" fontId="29" fillId="0" borderId="2" xfId="1" applyNumberFormat="1" applyFont="1" applyFill="1" applyBorder="1" applyAlignment="1">
      <alignment horizontal="center" vertical="center"/>
    </xf>
    <xf numFmtId="0" fontId="33" fillId="4" borderId="4" xfId="0" applyFont="1" applyFill="1" applyBorder="1" applyAlignment="1">
      <alignment horizontal="center" vertical="center"/>
    </xf>
    <xf numFmtId="41" fontId="33" fillId="4" borderId="4" xfId="0" applyNumberFormat="1" applyFont="1" applyFill="1" applyBorder="1" applyAlignment="1">
      <alignment vertical="center"/>
    </xf>
    <xf numFmtId="0" fontId="29" fillId="5" borderId="4" xfId="0" applyFont="1" applyFill="1" applyBorder="1" applyAlignment="1">
      <alignment horizontal="center" vertical="center"/>
    </xf>
    <xf numFmtId="0" fontId="30" fillId="0" borderId="30" xfId="0" applyFont="1" applyBorder="1" applyAlignment="1">
      <alignment horizontal="justify" vertical="center" wrapText="1"/>
    </xf>
    <xf numFmtId="0" fontId="31" fillId="0" borderId="1" xfId="4" applyFont="1" applyBorder="1" applyAlignment="1" applyProtection="1">
      <alignment horizontal="center" vertical="center" wrapText="1"/>
      <protection locked="0" hidden="1"/>
    </xf>
    <xf numFmtId="168" fontId="31" fillId="0" borderId="4" xfId="4" applyNumberFormat="1" applyFont="1" applyBorder="1" applyAlignment="1" applyProtection="1">
      <alignment horizontal="center" vertical="center" wrapText="1"/>
      <protection locked="0" hidden="1"/>
    </xf>
    <xf numFmtId="168" fontId="31" fillId="0" borderId="1" xfId="4" applyNumberFormat="1" applyFont="1" applyBorder="1" applyAlignment="1" applyProtection="1">
      <alignment horizontal="center" vertical="center" wrapText="1"/>
      <protection locked="0" hidden="1"/>
    </xf>
    <xf numFmtId="0" fontId="33" fillId="2" borderId="29" xfId="0" applyFont="1" applyFill="1" applyBorder="1" applyAlignment="1">
      <alignment horizontal="center" vertical="center" wrapText="1"/>
    </xf>
    <xf numFmtId="0" fontId="34" fillId="2" borderId="29" xfId="4" applyFont="1" applyFill="1" applyBorder="1" applyAlignment="1">
      <alignment horizontal="center" vertical="center" wrapText="1"/>
    </xf>
    <xf numFmtId="0" fontId="34" fillId="3" borderId="29" xfId="0" applyFont="1" applyFill="1" applyBorder="1" applyAlignment="1">
      <alignment horizontal="center" vertical="center" wrapText="1"/>
    </xf>
    <xf numFmtId="0" fontId="33" fillId="4" borderId="29" xfId="0" applyFont="1" applyFill="1" applyBorder="1" applyAlignment="1">
      <alignment horizontal="center" vertical="center" wrapText="1"/>
    </xf>
    <xf numFmtId="0" fontId="29" fillId="5" borderId="29" xfId="0" applyFont="1" applyFill="1" applyBorder="1" applyAlignment="1">
      <alignment horizontal="center" vertical="center"/>
    </xf>
    <xf numFmtId="0" fontId="29" fillId="0" borderId="29" xfId="0" applyFont="1" applyBorder="1" applyAlignment="1">
      <alignment horizontal="center" vertical="center"/>
    </xf>
    <xf numFmtId="0" fontId="29" fillId="0" borderId="29" xfId="0" applyFont="1" applyBorder="1" applyAlignment="1">
      <alignment horizontal="center" vertical="center" wrapText="1"/>
    </xf>
    <xf numFmtId="14" fontId="29" fillId="0" borderId="29" xfId="0" applyNumberFormat="1" applyFont="1" applyBorder="1" applyAlignment="1">
      <alignment horizontal="center" vertical="center"/>
    </xf>
    <xf numFmtId="0" fontId="30" fillId="0" borderId="29" xfId="0" applyFont="1" applyBorder="1" applyAlignment="1">
      <alignment horizontal="center" vertical="center" wrapText="1"/>
    </xf>
    <xf numFmtId="0" fontId="31" fillId="0" borderId="29" xfId="4" applyFont="1" applyBorder="1" applyAlignment="1" applyProtection="1">
      <alignment horizontal="center" vertical="center" wrapText="1"/>
      <protection locked="0" hidden="1"/>
    </xf>
    <xf numFmtId="20" fontId="29" fillId="0" borderId="29" xfId="0" applyNumberFormat="1" applyFont="1" applyBorder="1" applyAlignment="1">
      <alignment horizontal="center" vertical="center"/>
    </xf>
    <xf numFmtId="168" fontId="31" fillId="0" borderId="29" xfId="4" applyNumberFormat="1" applyFont="1" applyBorder="1" applyAlignment="1" applyProtection="1">
      <alignment horizontal="center" vertical="center" wrapText="1"/>
      <protection locked="0" hidden="1"/>
    </xf>
    <xf numFmtId="164" fontId="29" fillId="0" borderId="29" xfId="1" applyNumberFormat="1" applyFont="1" applyBorder="1" applyAlignment="1">
      <alignment horizontal="center" vertical="center"/>
    </xf>
    <xf numFmtId="41" fontId="29" fillId="0" borderId="29" xfId="2" applyFont="1" applyBorder="1" applyAlignment="1">
      <alignment horizontal="center" vertical="center"/>
    </xf>
    <xf numFmtId="0" fontId="29" fillId="0" borderId="29" xfId="0" applyFont="1" applyBorder="1"/>
    <xf numFmtId="0" fontId="29" fillId="6" borderId="29" xfId="0" applyFont="1" applyFill="1" applyBorder="1" applyAlignment="1">
      <alignment horizontal="center" vertical="center"/>
    </xf>
    <xf numFmtId="0" fontId="29" fillId="6" borderId="29" xfId="0" applyFont="1" applyFill="1" applyBorder="1" applyAlignment="1">
      <alignment horizontal="center" vertical="center" wrapText="1"/>
    </xf>
    <xf numFmtId="14" fontId="29" fillId="6" borderId="29" xfId="0" applyNumberFormat="1" applyFont="1" applyFill="1" applyBorder="1" applyAlignment="1">
      <alignment horizontal="center" vertical="center"/>
    </xf>
    <xf numFmtId="0" fontId="31" fillId="6" borderId="29" xfId="4" applyFont="1" applyFill="1" applyBorder="1" applyAlignment="1" applyProtection="1">
      <alignment horizontal="center" vertical="center" wrapText="1"/>
      <protection locked="0" hidden="1"/>
    </xf>
    <xf numFmtId="168" fontId="31" fillId="6" borderId="29" xfId="4" applyNumberFormat="1" applyFont="1" applyFill="1" applyBorder="1" applyAlignment="1" applyProtection="1">
      <alignment horizontal="center" vertical="center" wrapText="1"/>
      <protection locked="0" hidden="1"/>
    </xf>
    <xf numFmtId="164" fontId="29" fillId="6" borderId="29" xfId="1" applyNumberFormat="1" applyFont="1" applyFill="1" applyBorder="1" applyAlignment="1">
      <alignment horizontal="center" vertical="center"/>
    </xf>
    <xf numFmtId="0" fontId="33" fillId="6" borderId="29" xfId="0" applyFont="1" applyFill="1" applyBorder="1" applyAlignment="1">
      <alignment horizontal="center" vertical="center" wrapText="1"/>
    </xf>
    <xf numFmtId="14" fontId="29" fillId="5" borderId="29" xfId="0" applyNumberFormat="1" applyFont="1" applyFill="1" applyBorder="1" applyAlignment="1">
      <alignment horizontal="center" vertical="center"/>
    </xf>
    <xf numFmtId="0" fontId="31" fillId="5" borderId="29" xfId="4" applyFont="1" applyFill="1" applyBorder="1" applyAlignment="1" applyProtection="1">
      <alignment horizontal="center" vertical="center" wrapText="1"/>
      <protection locked="0" hidden="1"/>
    </xf>
    <xf numFmtId="168" fontId="31" fillId="5" borderId="29" xfId="4" applyNumberFormat="1" applyFont="1" applyFill="1" applyBorder="1" applyAlignment="1" applyProtection="1">
      <alignment horizontal="center" vertical="center" wrapText="1"/>
      <protection locked="0" hidden="1"/>
    </xf>
    <xf numFmtId="164" fontId="29" fillId="5" borderId="29" xfId="1" applyNumberFormat="1" applyFont="1" applyFill="1" applyBorder="1" applyAlignment="1">
      <alignment horizontal="center" vertical="center"/>
    </xf>
    <xf numFmtId="164" fontId="8" fillId="0" borderId="29" xfId="1" applyNumberFormat="1" applyFont="1" applyBorder="1" applyAlignment="1">
      <alignment vertical="center"/>
    </xf>
    <xf numFmtId="14" fontId="31" fillId="5" borderId="29" xfId="0" applyNumberFormat="1" applyFont="1" applyFill="1" applyBorder="1" applyAlignment="1">
      <alignment horizontal="center" vertical="center"/>
    </xf>
    <xf numFmtId="0" fontId="29" fillId="0" borderId="29" xfId="0" applyFont="1" applyBorder="1" applyAlignment="1">
      <alignment horizontal="left" vertical="center"/>
    </xf>
    <xf numFmtId="0" fontId="29" fillId="0" borderId="0" xfId="0" applyFont="1" applyAlignment="1">
      <alignment horizontal="left"/>
    </xf>
    <xf numFmtId="0" fontId="29" fillId="0" borderId="29" xfId="0" applyFont="1" applyBorder="1" applyAlignment="1">
      <alignment vertical="center"/>
    </xf>
    <xf numFmtId="164" fontId="29" fillId="0" borderId="29" xfId="1" applyNumberFormat="1" applyFont="1" applyBorder="1" applyAlignment="1">
      <alignment horizontal="right" vertical="center"/>
    </xf>
    <xf numFmtId="10" fontId="29" fillId="0" borderId="29" xfId="9" applyNumberFormat="1" applyFont="1" applyBorder="1" applyAlignment="1">
      <alignment horizontal="center" vertical="center"/>
    </xf>
    <xf numFmtId="41" fontId="29" fillId="14" borderId="4" xfId="0" applyNumberFormat="1" applyFont="1" applyFill="1" applyBorder="1" applyAlignment="1">
      <alignment vertical="center"/>
    </xf>
    <xf numFmtId="0" fontId="29" fillId="5" borderId="0" xfId="0" applyFont="1" applyFill="1" applyAlignment="1">
      <alignment horizontal="center" vertical="center" wrapText="1"/>
    </xf>
    <xf numFmtId="0" fontId="29" fillId="5" borderId="0" xfId="0" applyFont="1" applyFill="1" applyAlignment="1">
      <alignment vertical="center" wrapText="1"/>
    </xf>
    <xf numFmtId="0" fontId="41" fillId="0" borderId="0" xfId="0" applyFont="1"/>
    <xf numFmtId="0" fontId="41" fillId="0" borderId="0" xfId="0" applyFont="1" applyAlignment="1">
      <alignment horizontal="center" vertical="center"/>
    </xf>
    <xf numFmtId="164" fontId="42" fillId="0" borderId="29" xfId="1" applyNumberFormat="1" applyFont="1" applyBorder="1" applyAlignment="1">
      <alignment horizontal="right" vertical="center"/>
    </xf>
    <xf numFmtId="0" fontId="42" fillId="0" borderId="0" xfId="0" applyFont="1"/>
    <xf numFmtId="0" fontId="42" fillId="0" borderId="0" xfId="0" applyFont="1" applyAlignment="1">
      <alignment horizontal="center" vertical="center"/>
    </xf>
    <xf numFmtId="0" fontId="42" fillId="0" borderId="29" xfId="0" applyFont="1" applyBorder="1"/>
    <xf numFmtId="17" fontId="42" fillId="0" borderId="29" xfId="0" applyNumberFormat="1" applyFont="1" applyBorder="1" applyAlignment="1">
      <alignment horizontal="center" vertical="center"/>
    </xf>
    <xf numFmtId="0" fontId="41" fillId="2" borderId="29" xfId="0" applyFont="1" applyFill="1" applyBorder="1" applyAlignment="1">
      <alignment horizontal="center" vertical="center"/>
    </xf>
    <xf numFmtId="0" fontId="42" fillId="0" borderId="0" xfId="0" applyFont="1" applyAlignment="1">
      <alignment horizontal="left" vertical="center"/>
    </xf>
    <xf numFmtId="41" fontId="29" fillId="0" borderId="29" xfId="0" applyNumberFormat="1" applyFont="1" applyBorder="1" applyAlignment="1">
      <alignment horizontal="right" vertical="center"/>
    </xf>
    <xf numFmtId="0" fontId="21" fillId="0" borderId="21" xfId="0" applyFont="1" applyBorder="1" applyAlignment="1" applyProtection="1">
      <alignment horizontal="center" vertical="center"/>
      <protection locked="0"/>
    </xf>
    <xf numFmtId="0" fontId="44" fillId="0" borderId="20" xfId="0" applyFont="1" applyBorder="1" applyAlignment="1">
      <alignment horizontal="center" vertical="center"/>
    </xf>
    <xf numFmtId="0" fontId="21" fillId="0" borderId="6" xfId="0" applyFont="1" applyBorder="1" applyAlignment="1" applyProtection="1">
      <alignment horizontal="center" vertical="center"/>
      <protection locked="0"/>
    </xf>
    <xf numFmtId="0" fontId="44" fillId="0" borderId="9" xfId="0" applyFont="1" applyBorder="1" applyAlignment="1">
      <alignment horizontal="center" vertical="center"/>
    </xf>
    <xf numFmtId="0" fontId="21" fillId="0" borderId="9" xfId="0" applyFont="1" applyBorder="1" applyAlignment="1">
      <alignment horizontal="center" vertical="center"/>
    </xf>
    <xf numFmtId="49" fontId="43" fillId="0" borderId="17" xfId="3" applyNumberFormat="1" applyFont="1" applyFill="1" applyBorder="1" applyAlignment="1">
      <alignment horizontal="center" vertical="center" wrapText="1"/>
    </xf>
    <xf numFmtId="0" fontId="44" fillId="0" borderId="3" xfId="0" applyFont="1" applyBorder="1" applyAlignment="1">
      <alignment horizontal="center" vertical="center"/>
    </xf>
    <xf numFmtId="0" fontId="44" fillId="0" borderId="2" xfId="0" applyFont="1" applyBorder="1" applyAlignment="1">
      <alignment horizontal="center" vertical="center"/>
    </xf>
    <xf numFmtId="0" fontId="21" fillId="0" borderId="2" xfId="0" applyFont="1" applyBorder="1" applyAlignment="1">
      <alignment horizontal="center" vertical="center"/>
    </xf>
    <xf numFmtId="0" fontId="44" fillId="0" borderId="3" xfId="0" applyFont="1" applyBorder="1" applyAlignment="1">
      <alignment vertical="center"/>
    </xf>
    <xf numFmtId="0" fontId="44" fillId="0" borderId="2" xfId="0" applyFont="1" applyBorder="1" applyAlignment="1">
      <alignment vertical="center"/>
    </xf>
    <xf numFmtId="0" fontId="21" fillId="0" borderId="2" xfId="0" applyFont="1" applyBorder="1" applyAlignment="1">
      <alignment vertical="center"/>
    </xf>
    <xf numFmtId="49" fontId="43" fillId="0" borderId="17" xfId="0" applyNumberFormat="1" applyFont="1" applyBorder="1" applyAlignment="1">
      <alignment horizontal="center" vertical="center" wrapText="1"/>
    </xf>
    <xf numFmtId="49" fontId="43" fillId="0" borderId="18" xfId="3" applyNumberFormat="1" applyFont="1" applyFill="1" applyBorder="1" applyAlignment="1">
      <alignment horizontal="center" vertical="center" wrapText="1"/>
    </xf>
    <xf numFmtId="0" fontId="44" fillId="0" borderId="3" xfId="0" applyFont="1" applyBorder="1" applyAlignment="1">
      <alignment horizontal="left" vertical="center"/>
    </xf>
    <xf numFmtId="14" fontId="44" fillId="0" borderId="3" xfId="0" applyNumberFormat="1" applyFont="1" applyBorder="1" applyAlignment="1">
      <alignment horizontal="center" vertical="center"/>
    </xf>
    <xf numFmtId="14" fontId="44" fillId="0" borderId="21" xfId="0" applyNumberFormat="1" applyFont="1" applyBorder="1" applyAlignment="1">
      <alignment horizontal="center" vertical="center"/>
    </xf>
    <xf numFmtId="0" fontId="44" fillId="0" borderId="2" xfId="0" applyFont="1" applyBorder="1" applyAlignment="1">
      <alignment horizontal="left" vertical="center"/>
    </xf>
    <xf numFmtId="14" fontId="44" fillId="0" borderId="2" xfId="0" applyNumberFormat="1" applyFont="1" applyBorder="1" applyAlignment="1">
      <alignment horizontal="center" vertical="center"/>
    </xf>
    <xf numFmtId="14" fontId="44" fillId="0" borderId="6" xfId="0" applyNumberFormat="1" applyFont="1" applyBorder="1" applyAlignment="1">
      <alignment horizontal="center" vertical="center"/>
    </xf>
    <xf numFmtId="0" fontId="21" fillId="0" borderId="2" xfId="0" applyFont="1" applyBorder="1" applyAlignment="1">
      <alignment horizontal="left" vertical="center"/>
    </xf>
    <xf numFmtId="14" fontId="21" fillId="0" borderId="2" xfId="0" applyNumberFormat="1" applyFont="1" applyBorder="1" applyAlignment="1">
      <alignment horizontal="center" vertical="center"/>
    </xf>
    <xf numFmtId="14" fontId="21" fillId="0" borderId="6" xfId="0" applyNumberFormat="1" applyFont="1" applyBorder="1" applyAlignment="1">
      <alignment horizontal="center" vertical="center"/>
    </xf>
    <xf numFmtId="49" fontId="43" fillId="15" borderId="31" xfId="3" applyNumberFormat="1" applyFont="1" applyFill="1" applyBorder="1" applyAlignment="1">
      <alignment horizontal="center" vertical="center" wrapText="1"/>
    </xf>
    <xf numFmtId="0" fontId="44" fillId="0" borderId="20" xfId="0" applyFont="1" applyBorder="1" applyAlignment="1">
      <alignment horizontal="right" vertical="center"/>
    </xf>
    <xf numFmtId="0" fontId="44" fillId="0" borderId="9" xfId="0" applyFont="1" applyBorder="1" applyAlignment="1">
      <alignment horizontal="right" vertical="center"/>
    </xf>
    <xf numFmtId="49" fontId="43" fillId="0" borderId="32" xfId="3" applyNumberFormat="1" applyFont="1" applyFill="1" applyBorder="1" applyAlignment="1">
      <alignment horizontal="center" vertical="center" wrapText="1"/>
    </xf>
    <xf numFmtId="14" fontId="21" fillId="0" borderId="21" xfId="0" applyNumberFormat="1" applyFont="1" applyBorder="1" applyAlignment="1">
      <alignment horizontal="right" vertical="center"/>
    </xf>
    <xf numFmtId="14" fontId="21" fillId="0" borderId="6" xfId="0" applyNumberFormat="1" applyFont="1" applyBorder="1" applyAlignment="1">
      <alignment horizontal="right" vertical="center"/>
    </xf>
    <xf numFmtId="14" fontId="44" fillId="0" borderId="21" xfId="0" applyNumberFormat="1" applyFont="1" applyBorder="1" applyAlignment="1">
      <alignment horizontal="right" vertical="center"/>
    </xf>
    <xf numFmtId="14" fontId="44" fillId="0" borderId="6" xfId="0" applyNumberFormat="1" applyFont="1" applyBorder="1" applyAlignment="1">
      <alignment horizontal="right" vertical="center"/>
    </xf>
    <xf numFmtId="1" fontId="44" fillId="0" borderId="20" xfId="0" applyNumberFormat="1" applyFont="1" applyBorder="1" applyAlignment="1">
      <alignment horizontal="right" vertical="center"/>
    </xf>
    <xf numFmtId="1" fontId="44" fillId="0" borderId="9" xfId="0" applyNumberFormat="1" applyFont="1" applyBorder="1" applyAlignment="1">
      <alignment horizontal="right" vertical="center"/>
    </xf>
    <xf numFmtId="49" fontId="43" fillId="0" borderId="31" xfId="0" applyNumberFormat="1" applyFont="1" applyBorder="1" applyAlignment="1">
      <alignment horizontal="center" vertical="center" wrapText="1"/>
    </xf>
    <xf numFmtId="49" fontId="43" fillId="0" borderId="33" xfId="0" applyNumberFormat="1" applyFont="1" applyBorder="1" applyAlignment="1">
      <alignment horizontal="center" vertical="center" wrapText="1"/>
    </xf>
    <xf numFmtId="14" fontId="21" fillId="0" borderId="2" xfId="0" applyNumberFormat="1" applyFont="1" applyBorder="1" applyAlignment="1">
      <alignment horizontal="right" vertical="center"/>
    </xf>
    <xf numFmtId="49" fontId="45" fillId="0" borderId="17" xfId="3" applyNumberFormat="1" applyFont="1" applyFill="1" applyBorder="1" applyAlignment="1">
      <alignment horizontal="center" vertical="center" wrapText="1"/>
    </xf>
    <xf numFmtId="0" fontId="21" fillId="0" borderId="3" xfId="0" applyFont="1" applyBorder="1" applyAlignment="1">
      <alignment horizontal="left" vertical="center"/>
    </xf>
    <xf numFmtId="0" fontId="21" fillId="0" borderId="3" xfId="0" applyFont="1" applyBorder="1" applyAlignment="1">
      <alignment horizontal="center" vertical="center"/>
    </xf>
    <xf numFmtId="0" fontId="21" fillId="0" borderId="3" xfId="0" applyFont="1" applyBorder="1" applyAlignment="1" applyProtection="1">
      <alignment horizontal="center" vertical="center"/>
      <protection locked="0"/>
    </xf>
    <xf numFmtId="14" fontId="21" fillId="0" borderId="29" xfId="0" applyNumberFormat="1" applyFont="1" applyBorder="1" applyAlignment="1">
      <alignment horizontal="right" vertical="center"/>
    </xf>
    <xf numFmtId="0" fontId="21" fillId="0" borderId="4" xfId="0" applyFont="1" applyBorder="1" applyAlignment="1">
      <alignment horizontal="left" vertical="center"/>
    </xf>
    <xf numFmtId="0" fontId="21" fillId="0" borderId="9" xfId="0" applyFont="1" applyBorder="1" applyAlignment="1" applyProtection="1">
      <alignment horizontal="center" vertical="center"/>
      <protection locked="0"/>
    </xf>
    <xf numFmtId="0" fontId="44" fillId="0" borderId="6" xfId="0" applyFont="1" applyBorder="1" applyAlignment="1" applyProtection="1">
      <alignment horizontal="center" vertical="center"/>
      <protection locked="0"/>
    </xf>
    <xf numFmtId="14" fontId="21" fillId="0" borderId="29" xfId="0" applyNumberFormat="1" applyFont="1" applyBorder="1" applyAlignment="1">
      <alignment horizontal="center" vertical="center"/>
    </xf>
    <xf numFmtId="0" fontId="21" fillId="0" borderId="0" xfId="0" applyFont="1" applyAlignment="1">
      <alignment horizontal="left" vertical="center"/>
    </xf>
    <xf numFmtId="0" fontId="46" fillId="0" borderId="2" xfId="7" applyFont="1" applyFill="1" applyBorder="1" applyAlignment="1">
      <alignment horizontal="left" vertical="center"/>
    </xf>
    <xf numFmtId="0" fontId="21" fillId="0" borderId="2" xfId="7" applyFont="1" applyFill="1" applyBorder="1" applyAlignment="1">
      <alignment horizontal="left" vertical="center"/>
    </xf>
    <xf numFmtId="0" fontId="21" fillId="0" borderId="34" xfId="0" applyFont="1" applyBorder="1" applyAlignment="1" applyProtection="1">
      <alignment horizontal="center" vertical="center"/>
      <protection locked="0"/>
    </xf>
    <xf numFmtId="0" fontId="44" fillId="0" borderId="35" xfId="0" applyFont="1" applyBorder="1" applyAlignment="1">
      <alignment horizontal="center" vertical="center"/>
    </xf>
    <xf numFmtId="0" fontId="44" fillId="0" borderId="4" xfId="0" applyFont="1" applyBorder="1" applyAlignment="1">
      <alignment horizontal="center" vertical="center"/>
    </xf>
    <xf numFmtId="0" fontId="44" fillId="0" borderId="4" xfId="0" applyFont="1" applyBorder="1" applyAlignment="1">
      <alignment vertical="center"/>
    </xf>
    <xf numFmtId="0" fontId="44" fillId="0" borderId="4" xfId="0" applyFont="1" applyBorder="1" applyAlignment="1">
      <alignment horizontal="left" vertical="center"/>
    </xf>
    <xf numFmtId="14" fontId="44" fillId="0" borderId="4" xfId="0" applyNumberFormat="1" applyFont="1" applyBorder="1" applyAlignment="1">
      <alignment horizontal="center" vertical="center"/>
    </xf>
    <xf numFmtId="14" fontId="44" fillId="0" borderId="34" xfId="0" applyNumberFormat="1" applyFont="1" applyBorder="1" applyAlignment="1">
      <alignment horizontal="center" vertical="center"/>
    </xf>
    <xf numFmtId="0" fontId="21" fillId="16" borderId="6" xfId="0" applyFont="1" applyFill="1" applyBorder="1" applyAlignment="1" applyProtection="1">
      <alignment horizontal="center" vertical="center"/>
      <protection locked="0"/>
    </xf>
    <xf numFmtId="0" fontId="44" fillId="16" borderId="9" xfId="0" applyFont="1" applyFill="1" applyBorder="1" applyAlignment="1">
      <alignment horizontal="center" vertical="center"/>
    </xf>
    <xf numFmtId="0" fontId="44" fillId="0" borderId="21" xfId="0" applyFont="1" applyBorder="1" applyAlignment="1" applyProtection="1">
      <alignment horizontal="center" vertical="center"/>
      <protection locked="0"/>
    </xf>
    <xf numFmtId="0" fontId="21" fillId="17" borderId="6" xfId="0" applyFont="1" applyFill="1" applyBorder="1" applyAlignment="1" applyProtection="1">
      <alignment horizontal="center" vertical="center"/>
      <protection locked="0"/>
    </xf>
    <xf numFmtId="0" fontId="21" fillId="17" borderId="9" xfId="0" applyFont="1" applyFill="1" applyBorder="1" applyAlignment="1">
      <alignment horizontal="center" vertical="center"/>
    </xf>
    <xf numFmtId="0" fontId="44" fillId="16" borderId="2" xfId="0" applyFont="1" applyFill="1" applyBorder="1" applyAlignment="1">
      <alignment horizontal="center" vertical="center"/>
    </xf>
    <xf numFmtId="0" fontId="21" fillId="17" borderId="2" xfId="0" applyFont="1" applyFill="1" applyBorder="1" applyAlignment="1">
      <alignment horizontal="center" vertical="center"/>
    </xf>
    <xf numFmtId="0" fontId="44" fillId="16" borderId="2" xfId="0" applyFont="1" applyFill="1" applyBorder="1" applyAlignment="1">
      <alignment vertical="center"/>
    </xf>
    <xf numFmtId="0" fontId="21" fillId="17" borderId="2" xfId="0" applyFont="1" applyFill="1" applyBorder="1" applyAlignment="1">
      <alignment vertical="center"/>
    </xf>
    <xf numFmtId="0" fontId="44" fillId="0" borderId="2" xfId="0" applyFont="1" applyBorder="1" applyAlignment="1">
      <alignment vertical="center" wrapText="1"/>
    </xf>
    <xf numFmtId="0" fontId="44" fillId="16" borderId="2" xfId="0" applyFont="1" applyFill="1" applyBorder="1" applyAlignment="1">
      <alignment horizontal="left" vertical="center"/>
    </xf>
    <xf numFmtId="14" fontId="44" fillId="16" borderId="2" xfId="0" applyNumberFormat="1" applyFont="1" applyFill="1" applyBorder="1" applyAlignment="1">
      <alignment horizontal="center" vertical="center"/>
    </xf>
    <xf numFmtId="14" fontId="44" fillId="16" borderId="6" xfId="0" applyNumberFormat="1" applyFont="1" applyFill="1" applyBorder="1" applyAlignment="1">
      <alignment horizontal="center" vertical="center"/>
    </xf>
    <xf numFmtId="0" fontId="21" fillId="17" borderId="2" xfId="0" applyFont="1" applyFill="1" applyBorder="1" applyAlignment="1">
      <alignment horizontal="left" vertical="center"/>
    </xf>
    <xf numFmtId="14" fontId="21" fillId="17" borderId="2" xfId="0" applyNumberFormat="1" applyFont="1" applyFill="1" applyBorder="1" applyAlignment="1">
      <alignment horizontal="center" vertical="center"/>
    </xf>
    <xf numFmtId="14" fontId="21" fillId="17" borderId="6" xfId="0" applyNumberFormat="1" applyFont="1" applyFill="1" applyBorder="1" applyAlignment="1">
      <alignment horizontal="center" vertical="center"/>
    </xf>
    <xf numFmtId="0" fontId="44" fillId="16" borderId="9" xfId="0" applyFont="1" applyFill="1" applyBorder="1" applyAlignment="1">
      <alignment horizontal="right" vertical="center"/>
    </xf>
    <xf numFmtId="0" fontId="21" fillId="0" borderId="9" xfId="0" applyFont="1" applyBorder="1" applyAlignment="1">
      <alignment horizontal="right" vertical="center"/>
    </xf>
    <xf numFmtId="0" fontId="21" fillId="17" borderId="9" xfId="0" applyFont="1" applyFill="1" applyBorder="1" applyAlignment="1">
      <alignment horizontal="right" vertical="center"/>
    </xf>
    <xf numFmtId="14" fontId="21" fillId="17" borderId="6" xfId="0" applyNumberFormat="1" applyFont="1" applyFill="1" applyBorder="1" applyAlignment="1">
      <alignment horizontal="right" vertical="center"/>
    </xf>
    <xf numFmtId="1" fontId="21" fillId="17" borderId="9" xfId="0" applyNumberFormat="1" applyFont="1" applyFill="1" applyBorder="1" applyAlignment="1">
      <alignment horizontal="right" vertical="center"/>
    </xf>
    <xf numFmtId="14" fontId="44" fillId="16" borderId="21" xfId="0" applyNumberFormat="1" applyFont="1" applyFill="1" applyBorder="1" applyAlignment="1">
      <alignment horizontal="right" vertical="center"/>
    </xf>
    <xf numFmtId="14" fontId="21" fillId="17" borderId="21" xfId="0" applyNumberFormat="1" applyFont="1" applyFill="1" applyBorder="1" applyAlignment="1">
      <alignment horizontal="right" vertical="center"/>
    </xf>
    <xf numFmtId="14" fontId="21" fillId="16" borderId="6" xfId="0" applyNumberFormat="1" applyFont="1" applyFill="1" applyBorder="1" applyAlignment="1">
      <alignment horizontal="right" vertical="center"/>
    </xf>
    <xf numFmtId="0" fontId="21" fillId="16" borderId="2" xfId="0" applyFont="1" applyFill="1" applyBorder="1" applyAlignment="1">
      <alignment horizontal="left" vertical="center"/>
    </xf>
    <xf numFmtId="0" fontId="21" fillId="17" borderId="2" xfId="0" applyFont="1" applyFill="1" applyBorder="1" applyAlignment="1" applyProtection="1">
      <alignment horizontal="center" vertical="center"/>
      <protection locked="0"/>
    </xf>
    <xf numFmtId="0" fontId="46" fillId="0" borderId="0" xfId="7" applyFont="1" applyFill="1" applyBorder="1" applyAlignment="1">
      <alignment horizontal="left" vertical="center"/>
    </xf>
    <xf numFmtId="0" fontId="47" fillId="0" borderId="2" xfId="7" applyFont="1" applyFill="1" applyBorder="1" applyAlignment="1">
      <alignment horizontal="left" vertical="center"/>
    </xf>
    <xf numFmtId="1" fontId="21" fillId="0" borderId="9" xfId="0" applyNumberFormat="1" applyFont="1" applyBorder="1" applyAlignment="1">
      <alignment horizontal="right" vertical="center"/>
    </xf>
    <xf numFmtId="0" fontId="21" fillId="16" borderId="2" xfId="0" applyFont="1" applyFill="1" applyBorder="1" applyAlignment="1" applyProtection="1">
      <alignment horizontal="center" vertical="center"/>
      <protection locked="0"/>
    </xf>
    <xf numFmtId="0" fontId="21" fillId="16" borderId="2" xfId="0" applyFont="1" applyFill="1" applyBorder="1" applyAlignment="1">
      <alignment horizontal="center" vertical="center"/>
    </xf>
    <xf numFmtId="0" fontId="21" fillId="16" borderId="2" xfId="0" applyFont="1" applyFill="1" applyBorder="1" applyAlignment="1">
      <alignment vertical="center"/>
    </xf>
    <xf numFmtId="14" fontId="21" fillId="16" borderId="2" xfId="0" applyNumberFormat="1" applyFont="1" applyFill="1" applyBorder="1" applyAlignment="1">
      <alignment horizontal="center" vertical="center"/>
    </xf>
    <xf numFmtId="0" fontId="44" fillId="16" borderId="2" xfId="0" applyFont="1" applyFill="1" applyBorder="1" applyAlignment="1">
      <alignment horizontal="right" vertical="center"/>
    </xf>
    <xf numFmtId="14" fontId="21" fillId="16" borderId="2" xfId="0" applyNumberFormat="1" applyFont="1" applyFill="1" applyBorder="1" applyAlignment="1">
      <alignment horizontal="right" vertical="center"/>
    </xf>
    <xf numFmtId="14" fontId="44" fillId="16" borderId="2" xfId="0" applyNumberFormat="1" applyFont="1" applyFill="1" applyBorder="1" applyAlignment="1">
      <alignment horizontal="right" vertical="center"/>
    </xf>
    <xf numFmtId="1" fontId="21" fillId="16" borderId="2" xfId="0" applyNumberFormat="1" applyFont="1" applyFill="1" applyBorder="1" applyAlignment="1">
      <alignment horizontal="right" vertical="center"/>
    </xf>
    <xf numFmtId="14" fontId="44" fillId="0" borderId="2" xfId="0" applyNumberFormat="1" applyFont="1" applyBorder="1" applyAlignment="1">
      <alignment horizontal="right" vertical="center"/>
    </xf>
    <xf numFmtId="49" fontId="43" fillId="0" borderId="31" xfId="3" applyNumberFormat="1" applyFont="1" applyFill="1" applyBorder="1" applyAlignment="1">
      <alignment horizontal="center" vertical="center" wrapText="1"/>
    </xf>
    <xf numFmtId="49" fontId="43" fillId="0" borderId="31" xfId="1" applyNumberFormat="1" applyFont="1" applyFill="1" applyBorder="1" applyAlignment="1">
      <alignment horizontal="center" vertical="center" wrapText="1"/>
    </xf>
    <xf numFmtId="49" fontId="43" fillId="0" borderId="17" xfId="1" applyNumberFormat="1" applyFont="1" applyFill="1" applyBorder="1" applyAlignment="1">
      <alignment horizontal="center" vertical="center" wrapText="1"/>
    </xf>
    <xf numFmtId="1" fontId="44" fillId="0" borderId="3" xfId="0" applyNumberFormat="1" applyFont="1" applyBorder="1" applyAlignment="1">
      <alignment horizontal="left" vertical="center"/>
    </xf>
    <xf numFmtId="0" fontId="44" fillId="0" borderId="10" xfId="0" applyFont="1" applyBorder="1" applyAlignment="1">
      <alignment horizontal="left" vertical="center"/>
    </xf>
    <xf numFmtId="0" fontId="44" fillId="0" borderId="7" xfId="0" applyFont="1" applyBorder="1" applyAlignment="1">
      <alignment horizontal="center" vertical="center"/>
    </xf>
    <xf numFmtId="14" fontId="44" fillId="0" borderId="3" xfId="0" applyNumberFormat="1" applyFont="1" applyBorder="1" applyAlignment="1">
      <alignment horizontal="right" vertical="center"/>
    </xf>
    <xf numFmtId="14" fontId="44" fillId="0" borderId="20" xfId="0" applyNumberFormat="1" applyFont="1" applyBorder="1" applyAlignment="1">
      <alignment horizontal="left" vertical="center"/>
    </xf>
    <xf numFmtId="14" fontId="21" fillId="0" borderId="3" xfId="0" applyNumberFormat="1" applyFont="1" applyBorder="1" applyAlignment="1">
      <alignment horizontal="right" vertical="center"/>
    </xf>
    <xf numFmtId="14" fontId="44" fillId="0" borderId="3" xfId="0" applyNumberFormat="1" applyFont="1" applyBorder="1" applyAlignment="1">
      <alignment horizontal="left" vertical="center"/>
    </xf>
    <xf numFmtId="164" fontId="44" fillId="0" borderId="10" xfId="1" applyNumberFormat="1" applyFont="1" applyFill="1" applyBorder="1" applyAlignment="1">
      <alignment horizontal="left" vertical="center"/>
    </xf>
    <xf numFmtId="0" fontId="44" fillId="0" borderId="3" xfId="0" applyFont="1" applyBorder="1" applyAlignment="1">
      <alignment horizontal="right" vertical="center"/>
    </xf>
    <xf numFmtId="164" fontId="21" fillId="0" borderId="3" xfId="1" applyNumberFormat="1" applyFont="1" applyFill="1" applyBorder="1" applyAlignment="1">
      <alignment horizontal="left" vertical="center"/>
    </xf>
    <xf numFmtId="1" fontId="44" fillId="0" borderId="2" xfId="0" applyNumberFormat="1" applyFont="1" applyBorder="1" applyAlignment="1">
      <alignment horizontal="left" vertical="center"/>
    </xf>
    <xf numFmtId="0" fontId="44" fillId="0" borderId="8" xfId="0" applyFont="1" applyBorder="1" applyAlignment="1">
      <alignment horizontal="left" vertical="center"/>
    </xf>
    <xf numFmtId="0" fontId="44" fillId="0" borderId="5" xfId="0" applyFont="1" applyBorder="1" applyAlignment="1">
      <alignment horizontal="center" vertical="center"/>
    </xf>
    <xf numFmtId="14" fontId="44" fillId="0" borderId="2" xfId="0" applyNumberFormat="1" applyFont="1" applyBorder="1" applyAlignment="1">
      <alignment horizontal="left" vertical="center"/>
    </xf>
    <xf numFmtId="164" fontId="44" fillId="0" borderId="8" xfId="1" applyNumberFormat="1" applyFont="1" applyFill="1" applyBorder="1" applyAlignment="1">
      <alignment horizontal="left" vertical="center"/>
    </xf>
    <xf numFmtId="0" fontId="44" fillId="0" borderId="2" xfId="0" applyFont="1" applyBorder="1" applyAlignment="1">
      <alignment horizontal="right" vertical="center"/>
    </xf>
    <xf numFmtId="0" fontId="46" fillId="0" borderId="2" xfId="7" applyFont="1" applyFill="1" applyBorder="1" applyAlignment="1">
      <alignment vertical="center"/>
    </xf>
    <xf numFmtId="164" fontId="21" fillId="0" borderId="2" xfId="1" applyNumberFormat="1" applyFont="1" applyFill="1" applyBorder="1" applyAlignment="1">
      <alignment horizontal="left" vertical="center"/>
    </xf>
    <xf numFmtId="1" fontId="21" fillId="0" borderId="2" xfId="0" applyNumberFormat="1" applyFont="1" applyBorder="1" applyAlignment="1">
      <alignment horizontal="left" vertical="center"/>
    </xf>
    <xf numFmtId="0" fontId="21" fillId="0" borderId="8" xfId="0" applyFont="1" applyBorder="1" applyAlignment="1">
      <alignment horizontal="left" vertical="center"/>
    </xf>
    <xf numFmtId="0" fontId="21" fillId="0" borderId="5" xfId="0" applyFont="1" applyBorder="1" applyAlignment="1">
      <alignment horizontal="center" vertical="center"/>
    </xf>
    <xf numFmtId="164" fontId="21" fillId="0" borderId="8" xfId="1" applyNumberFormat="1" applyFont="1" applyFill="1" applyBorder="1" applyAlignment="1">
      <alignment horizontal="right" vertical="center"/>
    </xf>
    <xf numFmtId="0" fontId="21" fillId="0" borderId="2" xfId="0" applyFont="1" applyBorder="1" applyAlignment="1">
      <alignment horizontal="right" vertical="center"/>
    </xf>
    <xf numFmtId="164" fontId="21" fillId="0" borderId="8" xfId="1" applyNumberFormat="1" applyFont="1" applyFill="1" applyBorder="1" applyAlignment="1">
      <alignment horizontal="left" vertical="center"/>
    </xf>
    <xf numFmtId="9" fontId="21" fillId="0" borderId="2" xfId="0" applyNumberFormat="1" applyFont="1" applyBorder="1" applyAlignment="1">
      <alignment horizontal="center" vertical="center"/>
    </xf>
    <xf numFmtId="0" fontId="21" fillId="18" borderId="2" xfId="0" applyFont="1" applyFill="1" applyBorder="1" applyAlignment="1" applyProtection="1">
      <alignment horizontal="center" vertical="center"/>
      <protection locked="0"/>
    </xf>
    <xf numFmtId="164" fontId="44" fillId="0" borderId="2" xfId="1" applyNumberFormat="1" applyFont="1" applyFill="1" applyBorder="1" applyAlignment="1">
      <alignment horizontal="left" vertical="center"/>
    </xf>
    <xf numFmtId="164" fontId="44" fillId="0" borderId="8" xfId="1" applyNumberFormat="1" applyFont="1" applyFill="1" applyBorder="1" applyAlignment="1">
      <alignment horizontal="right" vertical="center"/>
    </xf>
    <xf numFmtId="0" fontId="21" fillId="0" borderId="2" xfId="7" applyFont="1" applyFill="1" applyBorder="1" applyAlignment="1">
      <alignment horizontal="right" vertical="center"/>
    </xf>
    <xf numFmtId="164" fontId="44" fillId="0" borderId="2" xfId="1" applyNumberFormat="1" applyFont="1" applyFill="1" applyBorder="1" applyAlignment="1">
      <alignment horizontal="right" vertical="center"/>
    </xf>
    <xf numFmtId="164" fontId="44" fillId="0" borderId="0" xfId="1" applyNumberFormat="1" applyFont="1" applyFill="1" applyBorder="1" applyAlignment="1">
      <alignment horizontal="right" vertical="center"/>
    </xf>
    <xf numFmtId="164" fontId="44" fillId="0" borderId="36" xfId="1" applyNumberFormat="1" applyFont="1" applyFill="1" applyBorder="1" applyAlignment="1">
      <alignment horizontal="right" vertical="center"/>
    </xf>
    <xf numFmtId="14" fontId="44" fillId="0" borderId="29" xfId="0" applyNumberFormat="1" applyFont="1" applyBorder="1" applyAlignment="1">
      <alignment horizontal="right" vertical="center"/>
    </xf>
    <xf numFmtId="0" fontId="44" fillId="0" borderId="0" xfId="0" applyFont="1" applyAlignment="1">
      <alignment horizontal="right" vertical="center"/>
    </xf>
    <xf numFmtId="1" fontId="44" fillId="0" borderId="4" xfId="0" applyNumberFormat="1" applyFont="1" applyBorder="1" applyAlignment="1">
      <alignment horizontal="left" vertical="center"/>
    </xf>
    <xf numFmtId="0" fontId="44" fillId="0" borderId="11" xfId="0" applyFont="1" applyBorder="1" applyAlignment="1">
      <alignment horizontal="left" vertical="center"/>
    </xf>
    <xf numFmtId="0" fontId="44" fillId="0" borderId="12" xfId="0" applyFont="1" applyBorder="1" applyAlignment="1">
      <alignment horizontal="center" vertical="center"/>
    </xf>
    <xf numFmtId="14" fontId="21" fillId="0" borderId="4" xfId="0" applyNumberFormat="1" applyFont="1" applyBorder="1" applyAlignment="1">
      <alignment horizontal="right" vertical="center"/>
    </xf>
    <xf numFmtId="14" fontId="44" fillId="16" borderId="2" xfId="0" applyNumberFormat="1" applyFont="1" applyFill="1" applyBorder="1" applyAlignment="1">
      <alignment horizontal="left" vertical="center"/>
    </xf>
    <xf numFmtId="164" fontId="44" fillId="16" borderId="8" xfId="1" applyNumberFormat="1" applyFont="1" applyFill="1" applyBorder="1" applyAlignment="1">
      <alignment horizontal="left" vertical="center"/>
    </xf>
    <xf numFmtId="164" fontId="21" fillId="16" borderId="2" xfId="1" applyNumberFormat="1" applyFont="1" applyFill="1" applyBorder="1" applyAlignment="1">
      <alignment horizontal="left" vertical="center"/>
    </xf>
    <xf numFmtId="14" fontId="21" fillId="0" borderId="2" xfId="0" applyNumberFormat="1" applyFont="1" applyBorder="1" applyAlignment="1">
      <alignment horizontal="left" vertical="center"/>
    </xf>
    <xf numFmtId="14" fontId="21" fillId="17" borderId="2" xfId="0" applyNumberFormat="1" applyFont="1" applyFill="1" applyBorder="1" applyAlignment="1">
      <alignment horizontal="left" vertical="center"/>
    </xf>
    <xf numFmtId="14" fontId="21" fillId="17" borderId="2" xfId="0" applyNumberFormat="1" applyFont="1" applyFill="1" applyBorder="1" applyAlignment="1">
      <alignment horizontal="right" vertical="center"/>
    </xf>
    <xf numFmtId="164" fontId="21" fillId="17" borderId="8" xfId="1" applyNumberFormat="1" applyFont="1" applyFill="1" applyBorder="1" applyAlignment="1">
      <alignment horizontal="left" vertical="center"/>
    </xf>
    <xf numFmtId="0" fontId="21" fillId="17" borderId="2" xfId="0" applyFont="1" applyFill="1" applyBorder="1" applyAlignment="1">
      <alignment horizontal="right" vertical="center"/>
    </xf>
    <xf numFmtId="0" fontId="47" fillId="17" borderId="2" xfId="7" applyFont="1" applyFill="1" applyBorder="1" applyAlignment="1">
      <alignment vertical="center"/>
    </xf>
    <xf numFmtId="164" fontId="21" fillId="17" borderId="2" xfId="1" applyNumberFormat="1" applyFont="1" applyFill="1" applyBorder="1" applyAlignment="1">
      <alignment horizontal="left" vertical="center"/>
    </xf>
    <xf numFmtId="0" fontId="44" fillId="0" borderId="2" xfId="0" applyFont="1" applyBorder="1" applyAlignment="1">
      <alignment horizontal="left" vertical="center" wrapText="1"/>
    </xf>
    <xf numFmtId="0" fontId="46" fillId="0" borderId="2" xfId="0" applyFont="1" applyBorder="1" applyAlignment="1">
      <alignment vertical="center"/>
    </xf>
    <xf numFmtId="0" fontId="47" fillId="0" borderId="2" xfId="7" applyFont="1" applyFill="1" applyBorder="1" applyAlignment="1">
      <alignment vertical="center"/>
    </xf>
    <xf numFmtId="0" fontId="46" fillId="0" borderId="0" xfId="7" applyFont="1" applyFill="1" applyBorder="1" applyAlignment="1">
      <alignment vertical="center"/>
    </xf>
    <xf numFmtId="0" fontId="49" fillId="0" borderId="2" xfId="7" applyFont="1" applyFill="1" applyBorder="1" applyAlignment="1">
      <alignment horizontal="left" vertical="center"/>
    </xf>
    <xf numFmtId="164" fontId="44" fillId="0" borderId="11" xfId="1" applyNumberFormat="1" applyFont="1" applyFill="1" applyBorder="1" applyAlignment="1">
      <alignment horizontal="left" vertical="center"/>
    </xf>
    <xf numFmtId="0" fontId="46" fillId="0" borderId="2" xfId="7" applyFont="1" applyFill="1" applyBorder="1" applyAlignment="1">
      <alignment horizontal="right" vertical="center"/>
    </xf>
    <xf numFmtId="1" fontId="21" fillId="16" borderId="2" xfId="0" applyNumberFormat="1" applyFont="1" applyFill="1" applyBorder="1" applyAlignment="1">
      <alignment horizontal="left" vertical="center"/>
    </xf>
    <xf numFmtId="1" fontId="21" fillId="16" borderId="2" xfId="0" applyNumberFormat="1" applyFont="1" applyFill="1" applyBorder="1" applyAlignment="1" applyProtection="1">
      <alignment horizontal="center" vertical="center"/>
      <protection locked="0"/>
    </xf>
    <xf numFmtId="164" fontId="44" fillId="16" borderId="2" xfId="1" applyNumberFormat="1" applyFont="1" applyFill="1" applyBorder="1" applyAlignment="1">
      <alignment horizontal="left" vertical="center"/>
    </xf>
    <xf numFmtId="0" fontId="46" fillId="16" borderId="2" xfId="7" applyFont="1" applyFill="1" applyBorder="1" applyAlignment="1">
      <alignment vertical="center"/>
    </xf>
    <xf numFmtId="49" fontId="43" fillId="2" borderId="18" xfId="3" applyNumberFormat="1" applyFont="1" applyFill="1" applyBorder="1" applyAlignment="1" applyProtection="1">
      <alignment horizontal="center" vertical="center" wrapText="1"/>
      <protection locked="0"/>
    </xf>
    <xf numFmtId="49" fontId="43" fillId="2" borderId="16" xfId="3" applyNumberFormat="1" applyFont="1" applyFill="1" applyBorder="1" applyAlignment="1">
      <alignment horizontal="center" vertical="center" wrapText="1"/>
    </xf>
    <xf numFmtId="0" fontId="21" fillId="0" borderId="2" xfId="0" applyFont="1" applyBorder="1" applyAlignment="1" applyProtection="1">
      <alignment vertical="center"/>
      <protection locked="0"/>
    </xf>
    <xf numFmtId="0" fontId="44" fillId="0" borderId="3" xfId="0" applyFont="1" applyBorder="1" applyAlignment="1" applyProtection="1">
      <alignment vertical="center"/>
      <protection locked="0"/>
    </xf>
    <xf numFmtId="0" fontId="44" fillId="0" borderId="2" xfId="0" applyFont="1" applyBorder="1" applyAlignment="1" applyProtection="1">
      <alignment vertical="center"/>
      <protection locked="0"/>
    </xf>
    <xf numFmtId="0" fontId="44" fillId="0" borderId="4" xfId="0" applyFont="1" applyBorder="1" applyAlignment="1" applyProtection="1">
      <alignment vertical="center"/>
      <protection locked="0"/>
    </xf>
    <xf numFmtId="0" fontId="44" fillId="16" borderId="2" xfId="0" applyFont="1" applyFill="1" applyBorder="1" applyAlignment="1" applyProtection="1">
      <alignment vertical="center"/>
      <protection locked="0"/>
    </xf>
    <xf numFmtId="0" fontId="21" fillId="16" borderId="2" xfId="0" applyFont="1" applyFill="1" applyBorder="1" applyAlignment="1" applyProtection="1">
      <alignment vertical="center"/>
      <protection locked="0"/>
    </xf>
    <xf numFmtId="0" fontId="50" fillId="0" borderId="2" xfId="7" applyFont="1" applyFill="1" applyBorder="1" applyAlignment="1">
      <alignment vertical="center"/>
    </xf>
    <xf numFmtId="169" fontId="51" fillId="0" borderId="29" xfId="0" applyNumberFormat="1" applyFont="1" applyBorder="1" applyAlignment="1">
      <alignment horizontal="center" vertical="center"/>
    </xf>
    <xf numFmtId="0" fontId="50" fillId="0" borderId="2" xfId="7" applyFont="1" applyFill="1" applyBorder="1" applyAlignment="1">
      <alignment horizontal="left" vertical="center"/>
    </xf>
    <xf numFmtId="0" fontId="52" fillId="0" borderId="2" xfId="7" applyFont="1" applyFill="1" applyBorder="1" applyAlignment="1">
      <alignment vertical="center"/>
    </xf>
    <xf numFmtId="0" fontId="23" fillId="0" borderId="2" xfId="0" applyFont="1" applyBorder="1" applyAlignment="1">
      <alignment vertical="center"/>
    </xf>
    <xf numFmtId="0" fontId="44" fillId="18" borderId="2" xfId="0" applyFont="1" applyFill="1" applyBorder="1" applyAlignment="1">
      <alignment horizontal="center" vertical="center"/>
    </xf>
    <xf numFmtId="0" fontId="48" fillId="0" borderId="2" xfId="0" applyFont="1" applyBorder="1" applyAlignment="1">
      <alignment vertical="center"/>
    </xf>
    <xf numFmtId="164" fontId="21" fillId="0" borderId="2" xfId="1" applyNumberFormat="1" applyFont="1" applyFill="1" applyBorder="1" applyAlignment="1">
      <alignment vertical="center"/>
    </xf>
    <xf numFmtId="0" fontId="21" fillId="16" borderId="2" xfId="0" applyFont="1" applyFill="1" applyBorder="1" applyAlignment="1">
      <alignment horizontal="right" vertical="center"/>
    </xf>
    <xf numFmtId="16" fontId="29" fillId="0" borderId="29" xfId="0" applyNumberFormat="1" applyFont="1" applyBorder="1"/>
    <xf numFmtId="41" fontId="29" fillId="0" borderId="0" xfId="0" applyNumberFormat="1" applyFont="1" applyAlignment="1">
      <alignment horizontal="right" vertical="center"/>
    </xf>
    <xf numFmtId="41" fontId="29" fillId="0" borderId="0" xfId="0" applyNumberFormat="1" applyFont="1"/>
    <xf numFmtId="0" fontId="53" fillId="0" borderId="0" xfId="0" applyFont="1" applyAlignment="1">
      <alignment horizontal="left" vertical="center"/>
    </xf>
    <xf numFmtId="0" fontId="54" fillId="0" borderId="0" xfId="0" applyFont="1" applyAlignment="1">
      <alignment horizontal="left" vertical="center"/>
    </xf>
    <xf numFmtId="168" fontId="34" fillId="0" borderId="3" xfId="4" applyNumberFormat="1" applyFont="1" applyBorder="1" applyAlignment="1" applyProtection="1">
      <alignment horizontal="center" vertical="center" wrapText="1"/>
      <protection locked="0" hidden="1"/>
    </xf>
    <xf numFmtId="0" fontId="29" fillId="6" borderId="4" xfId="0" applyFont="1" applyFill="1" applyBorder="1"/>
    <xf numFmtId="0" fontId="33" fillId="6" borderId="0" xfId="0" applyFont="1" applyFill="1" applyAlignment="1">
      <alignment horizontal="center" vertical="center"/>
    </xf>
    <xf numFmtId="0" fontId="33" fillId="2" borderId="37" xfId="0" applyFont="1" applyFill="1" applyBorder="1" applyAlignment="1">
      <alignment horizontal="center" vertical="center" wrapText="1"/>
    </xf>
    <xf numFmtId="0" fontId="33" fillId="2" borderId="37" xfId="0" applyFont="1" applyFill="1" applyBorder="1" applyAlignment="1">
      <alignment horizontal="left" vertical="center"/>
    </xf>
    <xf numFmtId="0" fontId="29" fillId="0" borderId="37" xfId="0" applyFont="1" applyBorder="1" applyAlignment="1">
      <alignment horizontal="center" vertical="center" wrapText="1"/>
    </xf>
    <xf numFmtId="0" fontId="31" fillId="0" borderId="37" xfId="4" applyFont="1" applyBorder="1" applyAlignment="1" applyProtection="1">
      <alignment horizontal="center" vertical="center" wrapText="1"/>
      <protection locked="0" hidden="1"/>
    </xf>
    <xf numFmtId="0" fontId="31" fillId="6" borderId="37" xfId="4" applyFont="1" applyFill="1" applyBorder="1" applyAlignment="1" applyProtection="1">
      <alignment horizontal="center" vertical="center" wrapText="1"/>
      <protection locked="0" hidden="1"/>
    </xf>
    <xf numFmtId="0" fontId="31" fillId="5" borderId="37" xfId="4" applyFont="1" applyFill="1" applyBorder="1" applyAlignment="1" applyProtection="1">
      <alignment horizontal="center" vertical="center" wrapText="1"/>
      <protection locked="0" hidden="1"/>
    </xf>
    <xf numFmtId="0" fontId="31" fillId="6" borderId="7" xfId="4" applyFont="1" applyFill="1" applyBorder="1" applyAlignment="1" applyProtection="1">
      <alignment horizontal="center" vertical="center" wrapText="1"/>
      <protection locked="0" hidden="1"/>
    </xf>
    <xf numFmtId="0" fontId="30" fillId="6" borderId="7" xfId="0" applyFont="1" applyFill="1" applyBorder="1" applyAlignment="1">
      <alignment horizontal="center" vertical="center" wrapText="1"/>
    </xf>
    <xf numFmtId="0" fontId="30" fillId="0" borderId="7"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29" fillId="0" borderId="7" xfId="0" applyFont="1" applyBorder="1" applyAlignment="1">
      <alignment wrapText="1"/>
    </xf>
    <xf numFmtId="0" fontId="29" fillId="0" borderId="37" xfId="0" applyFont="1" applyBorder="1" applyAlignment="1">
      <alignment horizontal="left" vertical="center"/>
    </xf>
    <xf numFmtId="0" fontId="31" fillId="0" borderId="37" xfId="4" applyFont="1" applyBorder="1" applyAlignment="1" applyProtection="1">
      <alignment horizontal="left" vertical="center"/>
      <protection locked="0" hidden="1"/>
    </xf>
    <xf numFmtId="0" fontId="29" fillId="6" borderId="37" xfId="0" applyFont="1" applyFill="1" applyBorder="1" applyAlignment="1">
      <alignment horizontal="left" vertical="center"/>
    </xf>
    <xf numFmtId="0" fontId="33" fillId="6" borderId="37" xfId="0" applyFont="1" applyFill="1" applyBorder="1" applyAlignment="1">
      <alignment horizontal="left" vertical="center"/>
    </xf>
    <xf numFmtId="0" fontId="33" fillId="5" borderId="37" xfId="0" applyFont="1" applyFill="1" applyBorder="1" applyAlignment="1">
      <alignment horizontal="left" vertical="center"/>
    </xf>
    <xf numFmtId="0" fontId="31" fillId="5" borderId="37" xfId="0" applyFont="1" applyFill="1" applyBorder="1" applyAlignment="1">
      <alignment horizontal="left" vertical="center"/>
    </xf>
    <xf numFmtId="0" fontId="29" fillId="0" borderId="7" xfId="0" applyFont="1" applyBorder="1" applyAlignment="1">
      <alignment horizontal="center" vertical="center"/>
    </xf>
    <xf numFmtId="0" fontId="31" fillId="5" borderId="7" xfId="4" applyFont="1" applyFill="1" applyBorder="1" applyAlignment="1" applyProtection="1">
      <alignment horizontal="center" vertical="center" wrapText="1"/>
      <protection locked="0" hidden="1"/>
    </xf>
    <xf numFmtId="0" fontId="31" fillId="0" borderId="36" xfId="4" applyFont="1" applyBorder="1" applyAlignment="1" applyProtection="1">
      <alignment horizontal="center" vertical="center" wrapText="1"/>
      <protection locked="0" hidden="1"/>
    </xf>
    <xf numFmtId="0" fontId="34" fillId="6" borderId="7" xfId="4" applyFont="1" applyFill="1" applyBorder="1" applyAlignment="1" applyProtection="1">
      <alignment horizontal="center" vertical="center" wrapText="1"/>
      <protection locked="0" hidden="1"/>
    </xf>
    <xf numFmtId="0" fontId="29" fillId="6" borderId="5" xfId="0" applyFont="1" applyFill="1" applyBorder="1"/>
    <xf numFmtId="0" fontId="29" fillId="0" borderId="5" xfId="0" applyFont="1" applyBorder="1" applyAlignment="1">
      <alignment horizontal="center" vertical="center"/>
    </xf>
    <xf numFmtId="0" fontId="29" fillId="0" borderId="5" xfId="0" applyFont="1" applyBorder="1"/>
    <xf numFmtId="0" fontId="29" fillId="0" borderId="7" xfId="0" applyFont="1" applyBorder="1"/>
    <xf numFmtId="0" fontId="29" fillId="0" borderId="37" xfId="0" applyFont="1" applyBorder="1"/>
    <xf numFmtId="0" fontId="29" fillId="0" borderId="37" xfId="0" applyFont="1" applyBorder="1" applyAlignment="1">
      <alignment horizontal="center" vertical="center"/>
    </xf>
    <xf numFmtId="0" fontId="29" fillId="6" borderId="37" xfId="0" applyFont="1" applyFill="1" applyBorder="1"/>
    <xf numFmtId="0" fontId="29" fillId="5" borderId="37" xfId="0" applyFont="1" applyFill="1" applyBorder="1"/>
    <xf numFmtId="0" fontId="29" fillId="0" borderId="5" xfId="0" applyFont="1" applyBorder="1" applyAlignment="1">
      <alignment horizontal="center"/>
    </xf>
    <xf numFmtId="0" fontId="29" fillId="6" borderId="5" xfId="0" applyFont="1" applyFill="1" applyBorder="1" applyAlignment="1">
      <alignment horizontal="center"/>
    </xf>
    <xf numFmtId="0" fontId="29" fillId="5" borderId="5" xfId="0" applyFont="1" applyFill="1" applyBorder="1"/>
    <xf numFmtId="0" fontId="29" fillId="0" borderId="5" xfId="0" applyFont="1" applyBorder="1" applyAlignment="1">
      <alignment vertical="center"/>
    </xf>
    <xf numFmtId="0" fontId="29" fillId="6" borderId="5" xfId="0" applyFont="1" applyFill="1" applyBorder="1" applyAlignment="1">
      <alignment vertical="center"/>
    </xf>
    <xf numFmtId="0" fontId="29" fillId="5" borderId="5" xfId="0" applyFont="1" applyFill="1" applyBorder="1" applyAlignment="1">
      <alignment vertical="center"/>
    </xf>
    <xf numFmtId="0" fontId="29" fillId="6" borderId="12" xfId="0" applyFont="1" applyFill="1" applyBorder="1" applyAlignment="1">
      <alignment horizontal="center" vertical="center"/>
    </xf>
    <xf numFmtId="0" fontId="29" fillId="4" borderId="37" xfId="0" applyFont="1" applyFill="1" applyBorder="1" applyAlignment="1">
      <alignment wrapText="1"/>
    </xf>
    <xf numFmtId="0" fontId="34" fillId="2" borderId="38" xfId="4" applyFont="1" applyFill="1" applyBorder="1" applyAlignment="1">
      <alignment horizontal="center" vertical="center" wrapText="1"/>
    </xf>
    <xf numFmtId="0" fontId="33" fillId="2" borderId="39" xfId="0" applyFont="1" applyFill="1" applyBorder="1" applyAlignment="1">
      <alignment horizontal="center" vertical="center" wrapText="1"/>
    </xf>
    <xf numFmtId="0" fontId="29" fillId="0" borderId="38" xfId="0" applyFont="1" applyBorder="1" applyAlignment="1">
      <alignment horizontal="center" vertical="center" wrapText="1"/>
    </xf>
    <xf numFmtId="0" fontId="29" fillId="6" borderId="38" xfId="0" applyFont="1" applyFill="1" applyBorder="1" applyAlignment="1">
      <alignment horizontal="center" vertical="center" wrapText="1"/>
    </xf>
    <xf numFmtId="0" fontId="29" fillId="5" borderId="38" xfId="0" applyFont="1" applyFill="1" applyBorder="1" applyAlignment="1">
      <alignment horizontal="center" vertical="center" wrapText="1"/>
    </xf>
    <xf numFmtId="0" fontId="29" fillId="0" borderId="28" xfId="0" applyFont="1" applyBorder="1" applyAlignment="1">
      <alignment horizontal="center" vertical="center" wrapText="1"/>
    </xf>
    <xf numFmtId="0" fontId="29" fillId="0" borderId="36" xfId="0" applyFont="1" applyBorder="1" applyAlignment="1">
      <alignment horizontal="center" vertical="center" wrapText="1"/>
    </xf>
    <xf numFmtId="0" fontId="29" fillId="6" borderId="36" xfId="0" applyFont="1" applyFill="1" applyBorder="1" applyAlignment="1">
      <alignment horizontal="center" vertical="center" wrapText="1"/>
    </xf>
    <xf numFmtId="0" fontId="31" fillId="6" borderId="36" xfId="4" applyFont="1" applyFill="1" applyBorder="1" applyAlignment="1" applyProtection="1">
      <alignment horizontal="center" vertical="center" wrapText="1"/>
      <protection locked="0" hidden="1"/>
    </xf>
    <xf numFmtId="0" fontId="29" fillId="5" borderId="36" xfId="0" applyFont="1" applyFill="1" applyBorder="1" applyAlignment="1">
      <alignment horizontal="center" vertical="center" wrapText="1"/>
    </xf>
    <xf numFmtId="0" fontId="31" fillId="0" borderId="39" xfId="4" applyFont="1" applyBorder="1" applyAlignment="1" applyProtection="1">
      <alignment horizontal="center" vertical="center" wrapText="1"/>
      <protection locked="0" hidden="1"/>
    </xf>
    <xf numFmtId="0" fontId="31" fillId="6" borderId="39" xfId="4" applyFont="1" applyFill="1" applyBorder="1" applyAlignment="1" applyProtection="1">
      <alignment horizontal="center" vertical="center" wrapText="1"/>
      <protection locked="0" hidden="1"/>
    </xf>
    <xf numFmtId="0" fontId="29" fillId="0" borderId="39" xfId="0" applyFont="1" applyBorder="1" applyAlignment="1">
      <alignment horizontal="center" vertical="center" wrapText="1"/>
    </xf>
    <xf numFmtId="0" fontId="31" fillId="5" borderId="39" xfId="4" applyFont="1" applyFill="1" applyBorder="1" applyAlignment="1" applyProtection="1">
      <alignment horizontal="center" vertical="center" wrapText="1"/>
      <protection locked="0" hidden="1"/>
    </xf>
    <xf numFmtId="0" fontId="31" fillId="6" borderId="10" xfId="4" applyFont="1" applyFill="1" applyBorder="1" applyAlignment="1" applyProtection="1">
      <alignment horizontal="center" vertical="center" wrapText="1"/>
      <protection locked="0" hidden="1"/>
    </xf>
    <xf numFmtId="0" fontId="30" fillId="6" borderId="10" xfId="0" applyFont="1" applyFill="1" applyBorder="1" applyAlignment="1">
      <alignment horizontal="center" vertical="center" wrapText="1"/>
    </xf>
    <xf numFmtId="0" fontId="30" fillId="0" borderId="10" xfId="0" applyFont="1" applyBorder="1" applyAlignment="1">
      <alignment horizontal="center" vertical="center" wrapText="1"/>
    </xf>
    <xf numFmtId="0" fontId="29" fillId="0" borderId="10" xfId="0" applyFont="1" applyBorder="1"/>
    <xf numFmtId="0" fontId="30" fillId="5" borderId="10" xfId="0" applyFont="1" applyFill="1" applyBorder="1" applyAlignment="1">
      <alignment horizontal="center" vertical="center" wrapText="1"/>
    </xf>
    <xf numFmtId="0" fontId="29" fillId="0" borderId="10" xfId="0" applyFont="1" applyBorder="1" applyAlignment="1">
      <alignment wrapText="1"/>
    </xf>
    <xf numFmtId="20" fontId="29" fillId="0" borderId="39" xfId="0" applyNumberFormat="1" applyFont="1" applyBorder="1" applyAlignment="1">
      <alignment horizontal="center" vertical="center"/>
    </xf>
    <xf numFmtId="20" fontId="29" fillId="6" borderId="39" xfId="0" applyNumberFormat="1" applyFont="1" applyFill="1" applyBorder="1" applyAlignment="1">
      <alignment horizontal="center" vertical="center"/>
    </xf>
    <xf numFmtId="20" fontId="29" fillId="5" borderId="39" xfId="0" applyNumberFormat="1" applyFont="1" applyFill="1" applyBorder="1" applyAlignment="1">
      <alignment horizontal="center" vertical="center"/>
    </xf>
    <xf numFmtId="20" fontId="31" fillId="5" borderId="39" xfId="0" applyNumberFormat="1" applyFont="1" applyFill="1" applyBorder="1" applyAlignment="1">
      <alignment horizontal="center" vertical="center"/>
    </xf>
    <xf numFmtId="20" fontId="29" fillId="0" borderId="10" xfId="0" applyNumberFormat="1" applyFont="1" applyBorder="1" applyAlignment="1">
      <alignment horizontal="center" vertical="center"/>
    </xf>
    <xf numFmtId="20" fontId="29" fillId="0" borderId="8" xfId="0" applyNumberFormat="1" applyFont="1" applyBorder="1" applyAlignment="1">
      <alignment horizontal="center" vertical="center"/>
    </xf>
    <xf numFmtId="20" fontId="29" fillId="6" borderId="8" xfId="0" applyNumberFormat="1" applyFont="1" applyFill="1" applyBorder="1" applyAlignment="1">
      <alignment horizontal="center" vertical="center"/>
    </xf>
    <xf numFmtId="18" fontId="30" fillId="0" borderId="8" xfId="0" applyNumberFormat="1" applyFont="1" applyBorder="1" applyAlignment="1">
      <alignment horizontal="center" vertical="center"/>
    </xf>
    <xf numFmtId="18" fontId="30" fillId="6" borderId="8" xfId="0" applyNumberFormat="1" applyFont="1" applyFill="1" applyBorder="1" applyAlignment="1">
      <alignment horizontal="center" vertical="center"/>
    </xf>
    <xf numFmtId="20" fontId="29" fillId="5" borderId="8" xfId="0" applyNumberFormat="1" applyFont="1" applyFill="1" applyBorder="1" applyAlignment="1">
      <alignment horizontal="center" vertical="center"/>
    </xf>
    <xf numFmtId="0" fontId="29" fillId="0" borderId="39" xfId="0" applyFont="1" applyBorder="1" applyAlignment="1">
      <alignment horizontal="center" vertical="center"/>
    </xf>
    <xf numFmtId="0" fontId="29" fillId="6" borderId="39" xfId="0" applyFont="1" applyFill="1" applyBorder="1" applyAlignment="1">
      <alignment horizontal="center" vertical="center"/>
    </xf>
    <xf numFmtId="0" fontId="29" fillId="5" borderId="39" xfId="0" applyFont="1" applyFill="1" applyBorder="1" applyAlignment="1">
      <alignment horizontal="center" vertical="center"/>
    </xf>
    <xf numFmtId="0" fontId="29" fillId="6" borderId="10" xfId="0" applyFont="1" applyFill="1" applyBorder="1" applyAlignment="1">
      <alignment horizontal="center" vertical="center"/>
    </xf>
    <xf numFmtId="0" fontId="31" fillId="5" borderId="8" xfId="4" applyFont="1" applyFill="1" applyBorder="1" applyAlignment="1" applyProtection="1">
      <alignment horizontal="center" vertical="center" wrapText="1"/>
      <protection locked="0" hidden="1"/>
    </xf>
    <xf numFmtId="0" fontId="29" fillId="6" borderId="8" xfId="0" applyFont="1" applyFill="1" applyBorder="1" applyAlignment="1">
      <alignment horizontal="center" vertical="center"/>
    </xf>
    <xf numFmtId="0" fontId="29" fillId="5" borderId="8" xfId="0" applyFont="1" applyFill="1" applyBorder="1" applyAlignment="1">
      <alignment horizontal="center" vertical="center"/>
    </xf>
    <xf numFmtId="164" fontId="29" fillId="0" borderId="8" xfId="1" applyNumberFormat="1" applyFont="1" applyBorder="1" applyAlignment="1">
      <alignment horizontal="center" vertical="center"/>
    </xf>
    <xf numFmtId="0" fontId="29" fillId="6" borderId="11" xfId="0" applyFont="1" applyFill="1" applyBorder="1" applyAlignment="1">
      <alignment horizontal="center" vertical="center"/>
    </xf>
    <xf numFmtId="0" fontId="29" fillId="0" borderId="39" xfId="0" applyFont="1" applyBorder="1"/>
    <xf numFmtId="0" fontId="33" fillId="6" borderId="39" xfId="0" applyFont="1" applyFill="1" applyBorder="1" applyAlignment="1">
      <alignment wrapText="1"/>
    </xf>
    <xf numFmtId="0" fontId="33" fillId="6" borderId="39" xfId="0" applyFont="1" applyFill="1" applyBorder="1" applyAlignment="1">
      <alignment horizontal="center" vertical="center" wrapText="1"/>
    </xf>
    <xf numFmtId="0" fontId="33" fillId="6" borderId="39" xfId="0" applyFont="1" applyFill="1" applyBorder="1" applyAlignment="1">
      <alignment horizontal="center" vertical="center"/>
    </xf>
    <xf numFmtId="0" fontId="29" fillId="5" borderId="39" xfId="0" applyFont="1" applyFill="1" applyBorder="1"/>
    <xf numFmtId="0" fontId="29" fillId="6" borderId="39" xfId="0" applyFont="1" applyFill="1" applyBorder="1"/>
    <xf numFmtId="0" fontId="29" fillId="6" borderId="8" xfId="0" applyFont="1" applyFill="1" applyBorder="1" applyAlignment="1">
      <alignment wrapText="1"/>
    </xf>
    <xf numFmtId="0" fontId="33" fillId="4" borderId="8" xfId="0" applyFont="1" applyFill="1" applyBorder="1"/>
    <xf numFmtId="0" fontId="29" fillId="5" borderId="8" xfId="0" applyFont="1" applyFill="1" applyBorder="1"/>
    <xf numFmtId="0" fontId="29" fillId="0" borderId="8" xfId="0" applyFont="1" applyBorder="1" applyAlignment="1">
      <alignment vertical="center"/>
    </xf>
    <xf numFmtId="0" fontId="33" fillId="5" borderId="8" xfId="0" applyFont="1" applyFill="1" applyBorder="1" applyAlignment="1">
      <alignment vertical="center"/>
    </xf>
    <xf numFmtId="0" fontId="29" fillId="5" borderId="8" xfId="0" applyFont="1" applyFill="1" applyBorder="1" applyAlignment="1">
      <alignment vertical="center"/>
    </xf>
    <xf numFmtId="0" fontId="33" fillId="0" borderId="8" xfId="0" applyFont="1" applyBorder="1" applyAlignment="1">
      <alignment vertical="center"/>
    </xf>
    <xf numFmtId="14" fontId="29" fillId="0" borderId="29" xfId="0" applyNumberFormat="1" applyFont="1" applyBorder="1" applyAlignment="1">
      <alignment horizontal="center"/>
    </xf>
    <xf numFmtId="0" fontId="30" fillId="0" borderId="29" xfId="0" applyFont="1" applyBorder="1" applyAlignment="1">
      <alignment horizontal="center" vertical="center"/>
    </xf>
    <xf numFmtId="0" fontId="30" fillId="6" borderId="29" xfId="0" applyFont="1" applyFill="1" applyBorder="1" applyAlignment="1">
      <alignment horizontal="center" vertical="center"/>
    </xf>
    <xf numFmtId="0" fontId="31" fillId="13" borderId="29" xfId="4" applyFont="1" applyFill="1" applyBorder="1" applyAlignment="1" applyProtection="1">
      <alignment horizontal="center" vertical="center" wrapText="1"/>
      <protection locked="0" hidden="1"/>
    </xf>
    <xf numFmtId="0" fontId="31" fillId="0" borderId="29" xfId="4" applyFont="1" applyBorder="1" applyAlignment="1" applyProtection="1">
      <alignment horizontal="center" vertical="top" wrapText="1"/>
      <protection locked="0" hidden="1"/>
    </xf>
    <xf numFmtId="0" fontId="31" fillId="6" borderId="29" xfId="4" applyFont="1" applyFill="1" applyBorder="1" applyAlignment="1" applyProtection="1">
      <alignment horizontal="center" vertical="top" wrapText="1"/>
      <protection locked="0" hidden="1"/>
    </xf>
    <xf numFmtId="0" fontId="31" fillId="5" borderId="29" xfId="4" applyFont="1" applyFill="1" applyBorder="1" applyAlignment="1" applyProtection="1">
      <alignment horizontal="center" vertical="top" wrapText="1"/>
      <protection locked="0" hidden="1"/>
    </xf>
    <xf numFmtId="0" fontId="29" fillId="0" borderId="29" xfId="0" applyFont="1" applyBorder="1" applyAlignment="1">
      <alignment horizontal="center" vertical="top" wrapText="1"/>
    </xf>
    <xf numFmtId="0" fontId="29" fillId="6" borderId="29" xfId="0" applyFont="1" applyFill="1" applyBorder="1" applyAlignment="1">
      <alignment horizontal="center" vertical="top" wrapText="1"/>
    </xf>
    <xf numFmtId="14" fontId="29" fillId="0" borderId="0" xfId="0" applyNumberFormat="1" applyFont="1" applyAlignment="1">
      <alignment horizontal="center"/>
    </xf>
    <xf numFmtId="0" fontId="32" fillId="9" borderId="0" xfId="0" applyFont="1" applyFill="1" applyAlignment="1">
      <alignment horizontal="center" vertical="center"/>
    </xf>
    <xf numFmtId="0" fontId="32" fillId="9" borderId="0" xfId="0" applyFont="1" applyFill="1" applyAlignment="1">
      <alignment horizontal="left" vertical="center"/>
    </xf>
    <xf numFmtId="0" fontId="32" fillId="9" borderId="14" xfId="0" applyFont="1" applyFill="1" applyBorder="1" applyAlignment="1">
      <alignment horizontal="center" vertical="center"/>
    </xf>
    <xf numFmtId="0" fontId="5" fillId="0" borderId="0" xfId="0" applyFont="1" applyAlignment="1">
      <alignment horizontal="center" vertical="center" wrapText="1"/>
    </xf>
    <xf numFmtId="49" fontId="11" fillId="0" borderId="28" xfId="0" applyNumberFormat="1" applyFont="1" applyBorder="1" applyAlignment="1">
      <alignment horizontal="left" vertical="center"/>
    </xf>
    <xf numFmtId="0" fontId="5" fillId="0" borderId="0" xfId="0" applyFont="1" applyAlignment="1">
      <alignment horizontal="center" vertical="center"/>
    </xf>
    <xf numFmtId="0" fontId="14" fillId="0" borderId="0" xfId="0" applyFont="1" applyAlignment="1">
      <alignment horizontal="center"/>
    </xf>
    <xf numFmtId="0" fontId="15" fillId="0" borderId="28" xfId="0" applyFont="1" applyBorder="1" applyAlignment="1">
      <alignment horizontal="center"/>
    </xf>
  </cellXfs>
  <cellStyles count="10">
    <cellStyle name="Hipervínculo" xfId="7" builtinId="8"/>
    <cellStyle name="Hipervínculo 2" xfId="5" xr:uid="{270565DD-0F97-4361-A059-53298E7C6984}"/>
    <cellStyle name="Millares" xfId="1" builtinId="3"/>
    <cellStyle name="Millares [0]" xfId="2" builtinId="6"/>
    <cellStyle name="Millares 2" xfId="8" xr:uid="{5F616084-35D9-41D6-A8B7-19A563DB1FEC}"/>
    <cellStyle name="Moneda" xfId="3" builtinId="4"/>
    <cellStyle name="Moneda 2" xfId="6" xr:uid="{89D8BCB1-0558-4BBA-8627-27A318E990CF}"/>
    <cellStyle name="Normal" xfId="0" builtinId="0"/>
    <cellStyle name="Normal 2 2" xfId="4" xr:uid="{DDC6FC78-83D4-44AA-A5CA-BAFA89D1CD71}"/>
    <cellStyle name="Porcentaje" xfId="9" builtinId="5"/>
  </cellStyles>
  <dxfs count="205">
    <dxf>
      <fill>
        <patternFill>
          <bgColor rgb="FFF8CBAD"/>
        </patternFill>
      </fill>
    </dxf>
    <dxf>
      <fill>
        <patternFill>
          <bgColor rgb="FFFFFF66"/>
        </patternFill>
      </fill>
    </dxf>
    <dxf>
      <fill>
        <patternFill>
          <bgColor rgb="FFCC99FF"/>
        </patternFill>
      </fill>
    </dxf>
    <dxf>
      <fill>
        <patternFill>
          <bgColor rgb="FFF8CBAD"/>
        </patternFill>
      </fill>
    </dxf>
    <dxf>
      <fill>
        <patternFill>
          <bgColor rgb="FFFFFF66"/>
        </patternFill>
      </fill>
    </dxf>
    <dxf>
      <fill>
        <patternFill>
          <bgColor rgb="FFCC99FF"/>
        </patternFill>
      </fill>
    </dxf>
    <dxf>
      <fill>
        <patternFill>
          <bgColor rgb="FFFFFF66"/>
        </patternFill>
      </fill>
    </dxf>
    <dxf>
      <fill>
        <patternFill>
          <bgColor rgb="FFCC99FF"/>
        </patternFill>
      </fill>
    </dxf>
    <dxf>
      <fill>
        <patternFill>
          <bgColor rgb="FFF8CBAD"/>
        </patternFill>
      </fill>
    </dxf>
    <dxf>
      <fill>
        <patternFill>
          <bgColor rgb="FFF8CBAD"/>
        </patternFill>
      </fill>
    </dxf>
    <dxf>
      <fill>
        <patternFill>
          <bgColor rgb="FFCC99FF"/>
        </patternFill>
      </fill>
    </dxf>
    <dxf>
      <fill>
        <patternFill>
          <bgColor rgb="FFFFFF66"/>
        </patternFill>
      </fill>
    </dxf>
    <dxf>
      <fill>
        <patternFill>
          <bgColor rgb="FFCC99FF"/>
        </patternFill>
      </fill>
    </dxf>
    <dxf>
      <fill>
        <patternFill>
          <bgColor rgb="FFF8CBAD"/>
        </patternFill>
      </fill>
    </dxf>
    <dxf>
      <fill>
        <patternFill>
          <bgColor rgb="FFFFFF66"/>
        </patternFill>
      </fill>
    </dxf>
    <dxf>
      <fill>
        <patternFill>
          <bgColor rgb="FFCC99FF"/>
        </patternFill>
      </fill>
    </dxf>
    <dxf>
      <fill>
        <patternFill>
          <bgColor rgb="FFF8CBAD"/>
        </patternFill>
      </fill>
    </dxf>
    <dxf>
      <fill>
        <patternFill>
          <bgColor rgb="FFFFFF66"/>
        </patternFill>
      </fill>
    </dxf>
    <dxf>
      <fill>
        <patternFill>
          <bgColor rgb="FFFFFF66"/>
        </patternFill>
      </fill>
    </dxf>
    <dxf>
      <fill>
        <patternFill>
          <bgColor rgb="FFCC99FF"/>
        </patternFill>
      </fill>
    </dxf>
    <dxf>
      <fill>
        <patternFill>
          <bgColor rgb="FFF8CBAD"/>
        </patternFill>
      </fill>
    </dxf>
    <dxf>
      <fill>
        <patternFill>
          <bgColor rgb="FFF8CBAD"/>
        </patternFill>
      </fill>
    </dxf>
    <dxf>
      <fill>
        <patternFill>
          <bgColor rgb="FFCC99FF"/>
        </patternFill>
      </fill>
    </dxf>
    <dxf>
      <fill>
        <patternFill>
          <bgColor rgb="FFFFFF66"/>
        </patternFill>
      </fill>
    </dxf>
    <dxf>
      <fill>
        <patternFill>
          <bgColor rgb="FFFFFF66"/>
        </patternFill>
      </fill>
    </dxf>
    <dxf>
      <fill>
        <patternFill>
          <bgColor rgb="FFCC99FF"/>
        </patternFill>
      </fill>
    </dxf>
    <dxf>
      <fill>
        <patternFill>
          <bgColor rgb="FFF8CBAD"/>
        </patternFill>
      </fill>
    </dxf>
    <dxf>
      <fill>
        <patternFill>
          <bgColor rgb="FFFFFF66"/>
        </patternFill>
      </fill>
    </dxf>
    <dxf>
      <fill>
        <patternFill>
          <bgColor rgb="FFCC99FF"/>
        </patternFill>
      </fill>
    </dxf>
    <dxf>
      <fill>
        <patternFill>
          <bgColor rgb="FFF8CBAD"/>
        </patternFill>
      </fill>
    </dxf>
    <dxf>
      <fill>
        <patternFill>
          <bgColor rgb="FFCC99FF"/>
        </patternFill>
      </fill>
    </dxf>
    <dxf>
      <fill>
        <patternFill>
          <bgColor rgb="FFFFFF66"/>
        </patternFill>
      </fill>
    </dxf>
    <dxf>
      <fill>
        <patternFill>
          <bgColor rgb="FFF8CBAD"/>
        </patternFill>
      </fill>
    </dxf>
    <dxf>
      <fill>
        <patternFill>
          <bgColor rgb="FFF8CBAD"/>
        </patternFill>
      </fill>
    </dxf>
    <dxf>
      <fill>
        <patternFill>
          <bgColor rgb="FFFFFF66"/>
        </patternFill>
      </fill>
    </dxf>
    <dxf>
      <fill>
        <patternFill>
          <bgColor rgb="FFCC99FF"/>
        </patternFill>
      </fill>
    </dxf>
    <dxf>
      <fill>
        <patternFill>
          <bgColor rgb="FFCC99FF"/>
        </patternFill>
      </fill>
    </dxf>
    <dxf>
      <fill>
        <patternFill>
          <bgColor rgb="FFF8CBAD"/>
        </patternFill>
      </fill>
    </dxf>
    <dxf>
      <fill>
        <patternFill>
          <bgColor rgb="FFFFFF66"/>
        </patternFill>
      </fill>
    </dxf>
    <dxf>
      <fill>
        <patternFill>
          <bgColor rgb="FFFFFF66"/>
        </patternFill>
      </fill>
    </dxf>
    <dxf>
      <fill>
        <patternFill>
          <bgColor rgb="FFCC99FF"/>
        </patternFill>
      </fill>
    </dxf>
    <dxf>
      <fill>
        <patternFill>
          <bgColor rgb="FFF8CBAD"/>
        </patternFill>
      </fill>
    </dxf>
    <dxf>
      <fill>
        <patternFill>
          <bgColor rgb="FFCC99FF"/>
        </patternFill>
      </fill>
    </dxf>
    <dxf>
      <fill>
        <patternFill>
          <bgColor rgb="FFF8CBAD"/>
        </patternFill>
      </fill>
    </dxf>
    <dxf>
      <fill>
        <patternFill>
          <bgColor rgb="FFFFFF66"/>
        </patternFill>
      </fill>
    </dxf>
    <dxf>
      <fill>
        <patternFill>
          <bgColor rgb="FFF8CBAD"/>
        </patternFill>
      </fill>
    </dxf>
    <dxf>
      <fill>
        <patternFill>
          <bgColor rgb="FFFFFF66"/>
        </patternFill>
      </fill>
    </dxf>
    <dxf>
      <fill>
        <patternFill>
          <bgColor rgb="FFCC99FF"/>
        </patternFill>
      </fill>
    </dxf>
    <dxf>
      <fill>
        <patternFill>
          <bgColor rgb="FFCC99FF"/>
        </patternFill>
      </fill>
    </dxf>
    <dxf>
      <fill>
        <patternFill>
          <bgColor rgb="FFFFFF66"/>
        </patternFill>
      </fill>
    </dxf>
    <dxf>
      <fill>
        <patternFill>
          <bgColor rgb="FFF8CBAD"/>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8CBAD"/>
        </patternFill>
      </fill>
    </dxf>
    <dxf>
      <fill>
        <patternFill>
          <bgColor rgb="FFCC99FF"/>
        </patternFill>
      </fill>
    </dxf>
    <dxf>
      <fill>
        <patternFill>
          <bgColor rgb="FFFFFF66"/>
        </patternFill>
      </fill>
    </dxf>
    <dxf>
      <fill>
        <patternFill>
          <bgColor rgb="FFF8CBAD"/>
        </patternFill>
      </fill>
    </dxf>
    <dxf>
      <fill>
        <patternFill>
          <bgColor rgb="FFCC99FF"/>
        </patternFill>
      </fill>
    </dxf>
    <dxf>
      <fill>
        <patternFill>
          <bgColor rgb="FFFFFF66"/>
        </patternFill>
      </fill>
    </dxf>
    <dxf>
      <fill>
        <patternFill>
          <bgColor rgb="FFF8CBAD"/>
        </patternFill>
      </fill>
    </dxf>
    <dxf>
      <fill>
        <patternFill>
          <bgColor rgb="FFCC99FF"/>
        </patternFill>
      </fill>
    </dxf>
    <dxf>
      <fill>
        <patternFill>
          <bgColor rgb="FFFFFF66"/>
        </patternFill>
      </fill>
    </dxf>
    <dxf>
      <fill>
        <patternFill>
          <bgColor rgb="FFFFD966"/>
        </patternFill>
      </fill>
    </dxf>
    <dxf>
      <fill>
        <patternFill>
          <bgColor rgb="FFFFFF00"/>
        </patternFill>
      </fill>
    </dxf>
    <dxf>
      <fill>
        <patternFill>
          <bgColor theme="5" tint="0.59996337778862885"/>
        </patternFill>
      </fill>
    </dxf>
    <dxf>
      <fill>
        <patternFill>
          <bgColor rgb="FFCC99FF"/>
        </patternFill>
      </fill>
    </dxf>
    <dxf>
      <fill>
        <patternFill>
          <bgColor rgb="FFFFFF66"/>
        </patternFill>
      </fill>
    </dxf>
    <dxf>
      <fill>
        <patternFill>
          <bgColor rgb="FFFFFF66"/>
        </patternFill>
      </fill>
    </dxf>
    <dxf>
      <fill>
        <patternFill>
          <bgColor theme="5" tint="0.59996337778862885"/>
        </patternFill>
      </fill>
    </dxf>
    <dxf>
      <fill>
        <patternFill>
          <bgColor rgb="FFCC99FF"/>
        </patternFill>
      </fill>
    </dxf>
    <dxf>
      <fill>
        <patternFill>
          <bgColor theme="5" tint="0.59996337778862885"/>
        </patternFill>
      </fill>
    </dxf>
    <dxf>
      <fill>
        <patternFill>
          <bgColor rgb="FFCC99FF"/>
        </patternFill>
      </fill>
    </dxf>
    <dxf>
      <fill>
        <patternFill>
          <bgColor rgb="FFFFFF66"/>
        </patternFill>
      </fill>
    </dxf>
    <dxf>
      <fill>
        <patternFill>
          <bgColor theme="5" tint="0.59996337778862885"/>
        </patternFill>
      </fill>
    </dxf>
    <dxf>
      <fill>
        <patternFill>
          <bgColor rgb="FFCC99FF"/>
        </patternFill>
      </fill>
    </dxf>
    <dxf>
      <fill>
        <patternFill>
          <bgColor rgb="FFFFFF66"/>
        </patternFill>
      </fill>
    </dxf>
    <dxf>
      <fill>
        <patternFill>
          <bgColor theme="5" tint="0.59996337778862885"/>
        </patternFill>
      </fill>
    </dxf>
    <dxf>
      <fill>
        <patternFill>
          <bgColor rgb="FFCC99FF"/>
        </patternFill>
      </fill>
    </dxf>
    <dxf>
      <fill>
        <patternFill>
          <bgColor rgb="FFFFFF66"/>
        </patternFill>
      </fill>
    </dxf>
    <dxf>
      <fill>
        <patternFill>
          <bgColor theme="5" tint="0.59996337778862885"/>
        </patternFill>
      </fill>
    </dxf>
    <dxf>
      <fill>
        <patternFill>
          <bgColor rgb="FFCC99FF"/>
        </patternFill>
      </fill>
    </dxf>
    <dxf>
      <fill>
        <patternFill>
          <bgColor rgb="FFFFFF66"/>
        </patternFill>
      </fill>
    </dxf>
    <dxf>
      <fill>
        <patternFill>
          <bgColor theme="5" tint="0.59996337778862885"/>
        </patternFill>
      </fill>
    </dxf>
    <dxf>
      <fill>
        <patternFill>
          <bgColor rgb="FFCC99FF"/>
        </patternFill>
      </fill>
    </dxf>
    <dxf>
      <fill>
        <patternFill>
          <bgColor rgb="FFFFFF66"/>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hyperlink" Target="mailto:proyectos.especiales1@udistrital.edu.co" TargetMode="External"/><Relationship Id="rId13" Type="http://schemas.openxmlformats.org/officeDocument/2006/relationships/hyperlink" Target="mailto:dectecnologica@udistrital.edu.co" TargetMode="External"/><Relationship Id="rId18" Type="http://schemas.openxmlformats.org/officeDocument/2006/relationships/hyperlink" Target="mailto:esantosr@udistrital.edu.co" TargetMode="External"/><Relationship Id="rId3" Type="http://schemas.openxmlformats.org/officeDocument/2006/relationships/hyperlink" Target="mailto:ocalder@udistrital.edu.co" TargetMode="External"/><Relationship Id="rId21" Type="http://schemas.openxmlformats.org/officeDocument/2006/relationships/hyperlink" Target="mailto:jpalacios@udistrital.edu.co" TargetMode="External"/><Relationship Id="rId7" Type="http://schemas.openxmlformats.org/officeDocument/2006/relationships/hyperlink" Target="mailto:decano_ing@udistrital.edu.co" TargetMode="External"/><Relationship Id="rId12" Type="http://schemas.openxmlformats.org/officeDocument/2006/relationships/hyperlink" Target="mailto:dlmarind@udistrital.edu.co" TargetMode="External"/><Relationship Id="rId17" Type="http://schemas.openxmlformats.org/officeDocument/2006/relationships/hyperlink" Target="mailto:epinilla@udistrital.edu.co" TargetMode="External"/><Relationship Id="rId2" Type="http://schemas.openxmlformats.org/officeDocument/2006/relationships/hyperlink" Target="mailto:dciencia@udistrital.edu.co" TargetMode="External"/><Relationship Id="rId16" Type="http://schemas.openxmlformats.org/officeDocument/2006/relationships/hyperlink" Target="mailto:vicerrecadmin@udistrital.edu.co" TargetMode="External"/><Relationship Id="rId20" Type="http://schemas.openxmlformats.org/officeDocument/2006/relationships/hyperlink" Target="mailto:ltrinconc@udistrital.edu.co" TargetMode="External"/><Relationship Id="rId1" Type="http://schemas.openxmlformats.org/officeDocument/2006/relationships/hyperlink" Target="mailto:hbautista@udistrital.edu.co" TargetMode="External"/><Relationship Id="rId6" Type="http://schemas.openxmlformats.org/officeDocument/2006/relationships/hyperlink" Target="mailto:rdpsalasf@udistrital.edu.co" TargetMode="External"/><Relationship Id="rId11" Type="http://schemas.openxmlformats.org/officeDocument/2006/relationships/hyperlink" Target="mailto:jpgutierrezp@udistrital.edu.co" TargetMode="External"/><Relationship Id="rId24" Type="http://schemas.openxmlformats.org/officeDocument/2006/relationships/printerSettings" Target="../printerSettings/printerSettings2.bin"/><Relationship Id="rId5" Type="http://schemas.openxmlformats.org/officeDocument/2006/relationships/hyperlink" Target="mailto:deccienciasmatynat@udistrital.edu.co" TargetMode="External"/><Relationship Id="rId15" Type="http://schemas.openxmlformats.org/officeDocument/2006/relationships/hyperlink" Target="mailto:vayar@udistrital.edu.co" TargetMode="External"/><Relationship Id="rId23" Type="http://schemas.openxmlformats.org/officeDocument/2006/relationships/hyperlink" Target="mailto:arojasc@udistrital.edu.co" TargetMode="External"/><Relationship Id="rId10" Type="http://schemas.openxmlformats.org/officeDocument/2006/relationships/hyperlink" Target="mailto:decanatura_artes@udistrital.edu.co" TargetMode="External"/><Relationship Id="rId19" Type="http://schemas.openxmlformats.org/officeDocument/2006/relationships/hyperlink" Target="mailto:bienestarud@udistrital.edu.co" TargetMode="External"/><Relationship Id="rId4" Type="http://schemas.openxmlformats.org/officeDocument/2006/relationships/hyperlink" Target="mailto:crlampreac@udistrital.edu.co" TargetMode="External"/><Relationship Id="rId9" Type="http://schemas.openxmlformats.org/officeDocument/2006/relationships/hyperlink" Target="mailto:lebohorqueza@udistrital.edu.co" TargetMode="External"/><Relationship Id="rId14" Type="http://schemas.openxmlformats.org/officeDocument/2006/relationships/hyperlink" Target="mailto:jparrap@udistrital.edu.co" TargetMode="External"/><Relationship Id="rId22" Type="http://schemas.openxmlformats.org/officeDocument/2006/relationships/hyperlink" Target="mailto:nforero@udistrital.edu.co"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6" Type="http://schemas.openxmlformats.org/officeDocument/2006/relationships/hyperlink" Target="mailto:maritzza200@hotmail.com" TargetMode="External"/><Relationship Id="rId21" Type="http://schemas.openxmlformats.org/officeDocument/2006/relationships/hyperlink" Target="mailto:eduelena936@hotmail.com" TargetMode="External"/><Relationship Id="rId42" Type="http://schemas.openxmlformats.org/officeDocument/2006/relationships/hyperlink" Target="mailto:lubrirey777@hotmail.com" TargetMode="External"/><Relationship Id="rId47" Type="http://schemas.openxmlformats.org/officeDocument/2006/relationships/hyperlink" Target="mailto:lubrirey777@hotmail.com" TargetMode="External"/><Relationship Id="rId63" Type="http://schemas.openxmlformats.org/officeDocument/2006/relationships/hyperlink" Target="mailto:WILSONSIERRA70@HOTMAIL.COM" TargetMode="External"/><Relationship Id="rId68" Type="http://schemas.openxmlformats.org/officeDocument/2006/relationships/hyperlink" Target="mailto:egr.2107@gmail.com" TargetMode="External"/><Relationship Id="rId84" Type="http://schemas.openxmlformats.org/officeDocument/2006/relationships/hyperlink" Target="mailto:ditrianaca@hotmail.com" TargetMode="External"/><Relationship Id="rId89" Type="http://schemas.openxmlformats.org/officeDocument/2006/relationships/hyperlink" Target="mailto:lubrirey777@hotmail.com" TargetMode="External"/><Relationship Id="rId16" Type="http://schemas.openxmlformats.org/officeDocument/2006/relationships/hyperlink" Target="mailto:ANAISAROC1956@GMAIL.COM" TargetMode="External"/><Relationship Id="rId11" Type="http://schemas.openxmlformats.org/officeDocument/2006/relationships/hyperlink" Target="mailto:leidyjimenezhernandez@gmail.com" TargetMode="External"/><Relationship Id="rId32" Type="http://schemas.openxmlformats.org/officeDocument/2006/relationships/hyperlink" Target="mailto:luisalejandrogalindogordillo@gmail.com" TargetMode="External"/><Relationship Id="rId37" Type="http://schemas.openxmlformats.org/officeDocument/2006/relationships/hyperlink" Target="mailto:taxildovdj817@gmail.com" TargetMode="External"/><Relationship Id="rId53" Type="http://schemas.openxmlformats.org/officeDocument/2006/relationships/hyperlink" Target="mailto:jgarzonconstruir@hotmail.com" TargetMode="External"/><Relationship Id="rId58" Type="http://schemas.openxmlformats.org/officeDocument/2006/relationships/hyperlink" Target="mailto:gustarodri1959@gmail.com" TargetMode="External"/><Relationship Id="rId74" Type="http://schemas.openxmlformats.org/officeDocument/2006/relationships/hyperlink" Target="mailto:rlugomolina@gmail.com" TargetMode="External"/><Relationship Id="rId79" Type="http://schemas.openxmlformats.org/officeDocument/2006/relationships/hyperlink" Target="mailto:jorgeortegon058v@gmail.com" TargetMode="External"/><Relationship Id="rId5" Type="http://schemas.openxmlformats.org/officeDocument/2006/relationships/hyperlink" Target="mailto:lubrirey777@hotmail.com" TargetMode="External"/><Relationship Id="rId90" Type="http://schemas.openxmlformats.org/officeDocument/2006/relationships/hyperlink" Target="mailto:SHARITO0220@YAHOO.COM" TargetMode="External"/><Relationship Id="rId95" Type="http://schemas.openxmlformats.org/officeDocument/2006/relationships/comments" Target="../comments3.xml"/><Relationship Id="rId22" Type="http://schemas.openxmlformats.org/officeDocument/2006/relationships/hyperlink" Target="mailto:gerenciapasec@gmail.com" TargetMode="External"/><Relationship Id="rId27" Type="http://schemas.openxmlformats.org/officeDocument/2006/relationships/hyperlink" Target="mailto:jonimvl@hotmail.com" TargetMode="External"/><Relationship Id="rId43" Type="http://schemas.openxmlformats.org/officeDocument/2006/relationships/hyperlink" Target="mailto:DITRIANACA@HOTMAIL.COM" TargetMode="External"/><Relationship Id="rId48" Type="http://schemas.openxmlformats.org/officeDocument/2006/relationships/hyperlink" Target="mailto:CGMRGA@YAHOO.COM" TargetMode="External"/><Relationship Id="rId64" Type="http://schemas.openxmlformats.org/officeDocument/2006/relationships/hyperlink" Target="mailto:davidrey01@hotmail.com" TargetMode="External"/><Relationship Id="rId69" Type="http://schemas.openxmlformats.org/officeDocument/2006/relationships/hyperlink" Target="mailto:tiosam317@gmail.com" TargetMode="External"/><Relationship Id="rId8" Type="http://schemas.openxmlformats.org/officeDocument/2006/relationships/hyperlink" Target="mailto:ELSALUSILVA@YAHOO.ES" TargetMode="External"/><Relationship Id="rId51" Type="http://schemas.openxmlformats.org/officeDocument/2006/relationships/hyperlink" Target="mailto:rigoleondev@hotmail.com" TargetMode="External"/><Relationship Id="rId72" Type="http://schemas.openxmlformats.org/officeDocument/2006/relationships/hyperlink" Target="mailto:DITRIANACA@HOTMAIL.COM" TargetMode="External"/><Relationship Id="rId80" Type="http://schemas.openxmlformats.org/officeDocument/2006/relationships/hyperlink" Target="mailto:jorgeortegon058v@gmail.com" TargetMode="External"/><Relationship Id="rId85" Type="http://schemas.openxmlformats.org/officeDocument/2006/relationships/hyperlink" Target="mailto:ditrianaca@hotmail.com" TargetMode="External"/><Relationship Id="rId93" Type="http://schemas.openxmlformats.org/officeDocument/2006/relationships/hyperlink" Target="mailto:pedronrodriguez2013@gmail.com" TargetMode="External"/><Relationship Id="rId3" Type="http://schemas.openxmlformats.org/officeDocument/2006/relationships/hyperlink" Target="mailto:lubrirey777@hotmail.com" TargetMode="External"/><Relationship Id="rId12" Type="http://schemas.openxmlformats.org/officeDocument/2006/relationships/hyperlink" Target="mailto:JHCHAVESS@GMAIL.COM" TargetMode="External"/><Relationship Id="rId17" Type="http://schemas.openxmlformats.org/officeDocument/2006/relationships/hyperlink" Target="mailto:eduardovargas14897@gmail.com" TargetMode="External"/><Relationship Id="rId25" Type="http://schemas.openxmlformats.org/officeDocument/2006/relationships/hyperlink" Target="mailto:miryamer53@hotmail.com" TargetMode="External"/><Relationship Id="rId33" Type="http://schemas.openxmlformats.org/officeDocument/2006/relationships/hyperlink" Target="mailto:jaimegonzalez@hotmail.com" TargetMode="External"/><Relationship Id="rId38" Type="http://schemas.openxmlformats.org/officeDocument/2006/relationships/hyperlink" Target="mailto:edwinsaar@hotmail.com" TargetMode="External"/><Relationship Id="rId46" Type="http://schemas.openxmlformats.org/officeDocument/2006/relationships/hyperlink" Target="mailto:lubrirey777@hotmail.com" TargetMode="External"/><Relationship Id="rId59" Type="http://schemas.openxmlformats.org/officeDocument/2006/relationships/hyperlink" Target="mailto:alejafo18@gmail.com" TargetMode="External"/><Relationship Id="rId67" Type="http://schemas.openxmlformats.org/officeDocument/2006/relationships/hyperlink" Target="mailto:RIGOLEONDEV@HOTMAIL.COM" TargetMode="External"/><Relationship Id="rId20" Type="http://schemas.openxmlformats.org/officeDocument/2006/relationships/hyperlink" Target="mailto:rodrigorojas810@gmail.com" TargetMode="External"/><Relationship Id="rId41" Type="http://schemas.openxmlformats.org/officeDocument/2006/relationships/hyperlink" Target="mailto:edwinola7@hotmail.com" TargetMode="External"/><Relationship Id="rId54" Type="http://schemas.openxmlformats.org/officeDocument/2006/relationships/hyperlink" Target="mailto:jlcl_77@hotmail.com" TargetMode="External"/><Relationship Id="rId62" Type="http://schemas.openxmlformats.org/officeDocument/2006/relationships/hyperlink" Target="mailto:colegiomayordegales@hotmail.com" TargetMode="External"/><Relationship Id="rId70" Type="http://schemas.openxmlformats.org/officeDocument/2006/relationships/hyperlink" Target="mailto:PATONEGRO1409@GMAIL.COM" TargetMode="External"/><Relationship Id="rId75" Type="http://schemas.openxmlformats.org/officeDocument/2006/relationships/hyperlink" Target="mailto:dorisortiz2108@gmail.com" TargetMode="External"/><Relationship Id="rId83" Type="http://schemas.openxmlformats.org/officeDocument/2006/relationships/hyperlink" Target="mailto:gustarodri1959@gmail.com" TargetMode="External"/><Relationship Id="rId88" Type="http://schemas.openxmlformats.org/officeDocument/2006/relationships/hyperlink" Target="mailto:smpvargas@hotmail.com" TargetMode="External"/><Relationship Id="rId91" Type="http://schemas.openxmlformats.org/officeDocument/2006/relationships/hyperlink" Target="mailto:lubrirey777@hotmail.com" TargetMode="External"/><Relationship Id="rId1" Type="http://schemas.openxmlformats.org/officeDocument/2006/relationships/hyperlink" Target="mailto:harold_1977@hotmail.es" TargetMode="External"/><Relationship Id="rId6" Type="http://schemas.openxmlformats.org/officeDocument/2006/relationships/hyperlink" Target="mailto:mpardoceleita@gmail.com" TargetMode="External"/><Relationship Id="rId15" Type="http://schemas.openxmlformats.org/officeDocument/2006/relationships/hyperlink" Target="mailto:miguelardiaz14@gmail.com" TargetMode="External"/><Relationship Id="rId23" Type="http://schemas.openxmlformats.org/officeDocument/2006/relationships/hyperlink" Target="mailto:SORIANO234@HOTMAIL.COM" TargetMode="External"/><Relationship Id="rId28" Type="http://schemas.openxmlformats.org/officeDocument/2006/relationships/hyperlink" Target="mailto:acxelcazador@hotmail.com" TargetMode="External"/><Relationship Id="rId36" Type="http://schemas.openxmlformats.org/officeDocument/2006/relationships/hyperlink" Target="mailto:samidicax@hotmail.es" TargetMode="External"/><Relationship Id="rId49" Type="http://schemas.openxmlformats.org/officeDocument/2006/relationships/hyperlink" Target="mailto:DITRIANACA@HOTMAIL.COM" TargetMode="External"/><Relationship Id="rId57" Type="http://schemas.openxmlformats.org/officeDocument/2006/relationships/hyperlink" Target="mailto:guillermo_ardila@hotmail.com" TargetMode="External"/><Relationship Id="rId10" Type="http://schemas.openxmlformats.org/officeDocument/2006/relationships/hyperlink" Target="mailto:jazmin6@hotmail.com" TargetMode="External"/><Relationship Id="rId31" Type="http://schemas.openxmlformats.org/officeDocument/2006/relationships/hyperlink" Target="mailto:lubrirey777@hotmail.com" TargetMode="External"/><Relationship Id="rId44" Type="http://schemas.openxmlformats.org/officeDocument/2006/relationships/hyperlink" Target="mailto:leonelalvarez10@hotmail.com" TargetMode="External"/><Relationship Id="rId52" Type="http://schemas.openxmlformats.org/officeDocument/2006/relationships/hyperlink" Target="mailto:edwinjimenez2619@outlook.com" TargetMode="External"/><Relationship Id="rId60" Type="http://schemas.openxmlformats.org/officeDocument/2006/relationships/hyperlink" Target="mailto:infra_sonido@hotmail.com" TargetMode="External"/><Relationship Id="rId65" Type="http://schemas.openxmlformats.org/officeDocument/2006/relationships/hyperlink" Target="mailto:gustarodri1959@gmail.com" TargetMode="External"/><Relationship Id="rId73" Type="http://schemas.openxmlformats.org/officeDocument/2006/relationships/hyperlink" Target="mailto:FERERGAR@HOTMAIL.COM" TargetMode="External"/><Relationship Id="rId78" Type="http://schemas.openxmlformats.org/officeDocument/2006/relationships/hyperlink" Target="mailto:lubrirey777@hotmail.com" TargetMode="External"/><Relationship Id="rId81" Type="http://schemas.openxmlformats.org/officeDocument/2006/relationships/hyperlink" Target="mailto:jorgeortegon058v@gmail.com" TargetMode="External"/><Relationship Id="rId86" Type="http://schemas.openxmlformats.org/officeDocument/2006/relationships/hyperlink" Target="mailto:CRISTOREYSAS@GMAIL.COM" TargetMode="External"/><Relationship Id="rId94" Type="http://schemas.openxmlformats.org/officeDocument/2006/relationships/vmlDrawing" Target="../drawings/vmlDrawing3.vml"/><Relationship Id="rId4" Type="http://schemas.openxmlformats.org/officeDocument/2006/relationships/hyperlink" Target="mailto:claomile40@yahoo.com" TargetMode="External"/><Relationship Id="rId9" Type="http://schemas.openxmlformats.org/officeDocument/2006/relationships/hyperlink" Target="mailto:CAROLINELEYVA30@HOTMAIL.COM" TargetMode="External"/><Relationship Id="rId13" Type="http://schemas.openxmlformats.org/officeDocument/2006/relationships/hyperlink" Target="mailto:johnhchaves@yahoo.com" TargetMode="External"/><Relationship Id="rId18" Type="http://schemas.openxmlformats.org/officeDocument/2006/relationships/hyperlink" Target="mailto:JKMILO.88@HOTMAIL.COM" TargetMode="External"/><Relationship Id="rId39" Type="http://schemas.openxmlformats.org/officeDocument/2006/relationships/hyperlink" Target="mailto:edwinsaar@hotmail.com" TargetMode="External"/><Relationship Id="rId34" Type="http://schemas.openxmlformats.org/officeDocument/2006/relationships/hyperlink" Target="mailto:morareyes58@hotmail.com" TargetMode="External"/><Relationship Id="rId50" Type="http://schemas.openxmlformats.org/officeDocument/2006/relationships/hyperlink" Target="mailto:LIDERTUR@HOTMAIL.COM" TargetMode="External"/><Relationship Id="rId55" Type="http://schemas.openxmlformats.org/officeDocument/2006/relationships/hyperlink" Target="mailto:isachacon0511@hotmail.com" TargetMode="External"/><Relationship Id="rId76" Type="http://schemas.openxmlformats.org/officeDocument/2006/relationships/hyperlink" Target="mailto:FERERGAR@HOTMAIL.COM" TargetMode="External"/><Relationship Id="rId7" Type="http://schemas.openxmlformats.org/officeDocument/2006/relationships/hyperlink" Target="mailto:miagarzon.ips.hco@gmail.com" TargetMode="External"/><Relationship Id="rId71" Type="http://schemas.openxmlformats.org/officeDocument/2006/relationships/hyperlink" Target="mailto:ipqv.dfcp.2010@hotmail.com" TargetMode="External"/><Relationship Id="rId92" Type="http://schemas.openxmlformats.org/officeDocument/2006/relationships/hyperlink" Target="mailto:administracion.cartagena@citysightseeing.com.co" TargetMode="External"/><Relationship Id="rId2" Type="http://schemas.openxmlformats.org/officeDocument/2006/relationships/hyperlink" Target="mailto:fredyalexander.gonzalezquijano@gmail.com" TargetMode="External"/><Relationship Id="rId29" Type="http://schemas.openxmlformats.org/officeDocument/2006/relationships/hyperlink" Target="mailto:ANAISAROC1956@GMAIL.COM" TargetMode="External"/><Relationship Id="rId24" Type="http://schemas.openxmlformats.org/officeDocument/2006/relationships/hyperlink" Target="mailto:leduarmugu8976@gmail.com" TargetMode="External"/><Relationship Id="rId40" Type="http://schemas.openxmlformats.org/officeDocument/2006/relationships/hyperlink" Target="mailto:davodajess@gmail.com" TargetMode="External"/><Relationship Id="rId45" Type="http://schemas.openxmlformats.org/officeDocument/2006/relationships/hyperlink" Target="mailto:mantenimiento@parkingexperts.com.co" TargetMode="External"/><Relationship Id="rId66" Type="http://schemas.openxmlformats.org/officeDocument/2006/relationships/hyperlink" Target="mailto:fredy65991@hotmail.com" TargetMode="External"/><Relationship Id="rId87" Type="http://schemas.openxmlformats.org/officeDocument/2006/relationships/hyperlink" Target="mailto:administracion.cartagena@citysightseeing.com.co" TargetMode="External"/><Relationship Id="rId61" Type="http://schemas.openxmlformats.org/officeDocument/2006/relationships/hyperlink" Target="mailto:vargashh72@hotmail.com" TargetMode="External"/><Relationship Id="rId82" Type="http://schemas.openxmlformats.org/officeDocument/2006/relationships/hyperlink" Target="mailto:ingfelixrodriguezb@gmail.com" TargetMode="External"/><Relationship Id="rId19" Type="http://schemas.openxmlformats.org/officeDocument/2006/relationships/hyperlink" Target="mailto:huarmepoy@hotmail.com" TargetMode="External"/><Relationship Id="rId14" Type="http://schemas.openxmlformats.org/officeDocument/2006/relationships/hyperlink" Target="mailto:antoniopinzonvelandia@hotmail.com" TargetMode="External"/><Relationship Id="rId30" Type="http://schemas.openxmlformats.org/officeDocument/2006/relationships/hyperlink" Target="mailto:lubrirey777@hotmail.com" TargetMode="External"/><Relationship Id="rId35" Type="http://schemas.openxmlformats.org/officeDocument/2006/relationships/hyperlink" Target="mailto:seantours@hotmail.com" TargetMode="External"/><Relationship Id="rId56" Type="http://schemas.openxmlformats.org/officeDocument/2006/relationships/hyperlink" Target="mailto:gustarodri1959@gmail.com" TargetMode="External"/><Relationship Id="rId77" Type="http://schemas.openxmlformats.org/officeDocument/2006/relationships/hyperlink" Target="mailto:RIGOLEONDEV@HOTMAIL.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DB83F-ACFC-4CB9-A9A4-B530FC0DF23B}">
  <sheetPr filterMode="1">
    <pageSetUpPr fitToPage="1"/>
  </sheetPr>
  <dimension ref="A1:AR822"/>
  <sheetViews>
    <sheetView tabSelected="1" topLeftCell="J1" zoomScale="90" zoomScaleNormal="90" workbookViewId="0">
      <selection activeCell="Z650" sqref="Z650:Z792"/>
    </sheetView>
  </sheetViews>
  <sheetFormatPr baseColWidth="10" defaultRowHeight="21" customHeight="1" outlineLevelCol="2" x14ac:dyDescent="0.2"/>
  <cols>
    <col min="1" max="1" width="6.28515625" style="107" customWidth="1"/>
    <col min="2" max="2" width="5.85546875" style="107" customWidth="1" outlineLevel="1"/>
    <col min="3" max="3" width="11.42578125" style="124" customWidth="1" outlineLevel="2"/>
    <col min="4" max="4" width="12.42578125" style="124" customWidth="1" outlineLevel="1"/>
    <col min="5" max="5" width="8.28515625" style="107" customWidth="1" outlineLevel="1"/>
    <col min="6" max="7" width="21.7109375" style="107" customWidth="1" outlineLevel="1"/>
    <col min="8" max="8" width="15.5703125" style="125" customWidth="1"/>
    <col min="9" max="9" width="11.5703125" style="107" customWidth="1" outlineLevel="1"/>
    <col min="10" max="10" width="12.5703125" style="107" customWidth="1" outlineLevel="1"/>
    <col min="11" max="11" width="5.42578125" style="107" customWidth="1"/>
    <col min="12" max="12" width="5" style="107" customWidth="1"/>
    <col min="13" max="13" width="9.28515625" style="107" customWidth="1"/>
    <col min="14" max="14" width="8.85546875" style="107" customWidth="1" outlineLevel="1"/>
    <col min="15" max="15" width="10.5703125" style="107" customWidth="1" outlineLevel="1"/>
    <col min="16" max="16" width="13" style="107" customWidth="1" outlineLevel="1"/>
    <col min="17" max="17" width="9.28515625" style="107" customWidth="1" outlineLevel="1"/>
    <col min="18" max="18" width="10.28515625" style="107" customWidth="1" outlineLevel="1"/>
    <col min="19" max="19" width="11.85546875" style="468" customWidth="1" outlineLevel="1" collapsed="1"/>
    <col min="20" max="20" width="8.140625" style="126" customWidth="1"/>
    <col min="21" max="21" width="7.7109375" style="126" customWidth="1" outlineLevel="1"/>
    <col min="22" max="22" width="8.7109375" style="126" customWidth="1" outlineLevel="1" collapsed="1"/>
    <col min="23" max="24" width="3" style="126" customWidth="1" outlineLevel="1"/>
    <col min="25" max="25" width="4" style="126" customWidth="1" outlineLevel="1"/>
    <col min="26" max="26" width="10.85546875" style="107" customWidth="1" outlineLevel="1" collapsed="1"/>
    <col min="27" max="27" width="4.28515625" style="126" customWidth="1" outlineLevel="1"/>
    <col min="28" max="28" width="12.85546875" style="107" customWidth="1"/>
    <col min="29" max="29" width="15.7109375" style="107" customWidth="1"/>
    <col min="30" max="30" width="13.7109375" style="107" customWidth="1" outlineLevel="1"/>
    <col min="31" max="31" width="14.7109375" style="107" customWidth="1" outlineLevel="1"/>
    <col min="32" max="32" width="11.7109375" style="107" bestFit="1" customWidth="1"/>
    <col min="33" max="33" width="8.42578125" style="107" customWidth="1"/>
    <col min="34" max="34" width="13" style="107" customWidth="1" outlineLevel="1"/>
    <col min="35" max="35" width="6" style="107" customWidth="1"/>
    <col min="36" max="36" width="12.28515625" style="107" customWidth="1"/>
    <col min="37" max="37" width="6.7109375" style="107" customWidth="1"/>
    <col min="38" max="38" width="10.5703125" style="107" customWidth="1"/>
    <col min="39" max="39" width="10.28515625" style="107" customWidth="1"/>
    <col min="40" max="40" width="9.7109375" style="107" customWidth="1"/>
    <col min="41" max="41" width="12.5703125" style="107" customWidth="1"/>
    <col min="42" max="42" width="11.5703125" style="107" customWidth="1"/>
    <col min="43" max="43" width="11.42578125" style="107"/>
    <col min="44" max="44" width="14.5703125" style="124" bestFit="1" customWidth="1"/>
    <col min="45" max="16384" width="11.42578125" style="107"/>
  </cols>
  <sheetData>
    <row r="1" spans="1:44" ht="21" customHeight="1" x14ac:dyDescent="0.2">
      <c r="A1" s="660" t="s">
        <v>1409</v>
      </c>
      <c r="AC1" s="429">
        <v>1705555955</v>
      </c>
      <c r="AD1" s="428" t="s">
        <v>3178</v>
      </c>
    </row>
    <row r="2" spans="1:44" ht="21" customHeight="1" x14ac:dyDescent="0.2">
      <c r="A2" s="661" t="s">
        <v>3988</v>
      </c>
      <c r="AC2" s="430">
        <f>+AC1-AC3</f>
        <v>1703706858.3238485</v>
      </c>
      <c r="AD2" s="430" t="s">
        <v>3214</v>
      </c>
      <c r="AP2" s="659">
        <f>+AC3-AJ3-AP3</f>
        <v>-1.7462298274040222E-10</v>
      </c>
    </row>
    <row r="3" spans="1:44" ht="21" customHeight="1" x14ac:dyDescent="0.2">
      <c r="A3" s="765" t="s">
        <v>1235</v>
      </c>
      <c r="B3" s="765"/>
      <c r="C3" s="765"/>
      <c r="D3" s="765"/>
      <c r="E3" s="765"/>
      <c r="F3" s="765"/>
      <c r="G3" s="765"/>
      <c r="H3" s="765"/>
      <c r="I3" s="765"/>
      <c r="J3" s="765"/>
      <c r="K3" s="765"/>
      <c r="L3" s="765"/>
      <c r="M3" s="765"/>
      <c r="N3" s="765"/>
      <c r="O3" s="765"/>
      <c r="P3" s="765"/>
      <c r="Q3" s="765"/>
      <c r="R3" s="765"/>
      <c r="S3" s="766"/>
      <c r="T3" s="765"/>
      <c r="U3" s="765"/>
      <c r="V3" s="765"/>
      <c r="W3" s="765"/>
      <c r="X3" s="765"/>
      <c r="Y3" s="765"/>
      <c r="Z3" s="765"/>
      <c r="AA3" s="767"/>
      <c r="AB3" s="432" t="s">
        <v>1234</v>
      </c>
      <c r="AC3" s="433">
        <f>SUBTOTAL(9,AC5:AC823)</f>
        <v>1849096.6761515159</v>
      </c>
      <c r="AD3" s="432" t="s">
        <v>3215</v>
      </c>
      <c r="AH3" s="484">
        <f>SUBTOTAL(9,AH5:AH823)</f>
        <v>1710155.5519054909</v>
      </c>
      <c r="AI3" s="658"/>
      <c r="AJ3" s="484">
        <f>SUBTOTAL(9,AJ5:AJ823)</f>
        <v>1781620.1228790106</v>
      </c>
      <c r="AL3" s="472">
        <f>SUBTOTAL(9,AL5:AL823)</f>
        <v>63000</v>
      </c>
      <c r="AM3" s="472">
        <f t="shared" ref="AM3:AP3" si="0">SUBTOTAL(9,AM5:AM823)</f>
        <v>29400</v>
      </c>
      <c r="AN3" s="472">
        <f t="shared" si="0"/>
        <v>3477.5999999999995</v>
      </c>
      <c r="AO3" s="472">
        <f t="shared" si="0"/>
        <v>777000</v>
      </c>
      <c r="AP3" s="472">
        <f t="shared" si="0"/>
        <v>67476.553272505465</v>
      </c>
    </row>
    <row r="4" spans="1:44" ht="42.75" customHeight="1" x14ac:dyDescent="0.2">
      <c r="A4" s="439" t="s">
        <v>0</v>
      </c>
      <c r="B4" s="440" t="s">
        <v>1</v>
      </c>
      <c r="C4" s="703" t="s">
        <v>2</v>
      </c>
      <c r="D4" s="440" t="s">
        <v>3</v>
      </c>
      <c r="E4" s="439" t="s">
        <v>4</v>
      </c>
      <c r="F4" s="439" t="s">
        <v>5</v>
      </c>
      <c r="G4" s="439" t="s">
        <v>6</v>
      </c>
      <c r="H4" s="441" t="s">
        <v>7</v>
      </c>
      <c r="I4" s="704" t="s">
        <v>8</v>
      </c>
      <c r="J4" s="665" t="s">
        <v>9</v>
      </c>
      <c r="K4" s="439" t="s">
        <v>10</v>
      </c>
      <c r="L4" s="439" t="s">
        <v>1205</v>
      </c>
      <c r="M4" s="442" t="s">
        <v>11</v>
      </c>
      <c r="N4" s="704" t="s">
        <v>12</v>
      </c>
      <c r="O4" s="442" t="s">
        <v>13</v>
      </c>
      <c r="P4" s="439" t="s">
        <v>14</v>
      </c>
      <c r="Q4" s="439" t="s">
        <v>15</v>
      </c>
      <c r="R4" s="439" t="s">
        <v>16</v>
      </c>
      <c r="S4" s="666" t="s">
        <v>17</v>
      </c>
      <c r="T4" s="439" t="s">
        <v>18</v>
      </c>
      <c r="U4" s="704" t="s">
        <v>19</v>
      </c>
      <c r="V4" s="439" t="s">
        <v>20</v>
      </c>
      <c r="W4" s="439" t="s">
        <v>1465</v>
      </c>
      <c r="X4" s="439" t="s">
        <v>1479</v>
      </c>
      <c r="Y4" s="439" t="s">
        <v>1477</v>
      </c>
      <c r="Z4" s="439" t="s">
        <v>31</v>
      </c>
      <c r="AA4" s="665" t="s">
        <v>32</v>
      </c>
      <c r="AB4" s="439" t="s">
        <v>33</v>
      </c>
      <c r="AC4" s="439" t="s">
        <v>34</v>
      </c>
      <c r="AD4" s="704" t="s">
        <v>35</v>
      </c>
      <c r="AE4" s="665" t="s">
        <v>36</v>
      </c>
      <c r="AF4" s="439" t="s">
        <v>3222</v>
      </c>
      <c r="AG4" s="439" t="s">
        <v>3223</v>
      </c>
      <c r="AH4" s="439" t="s">
        <v>3217</v>
      </c>
      <c r="AI4" s="439" t="s">
        <v>20</v>
      </c>
      <c r="AJ4" s="439" t="s">
        <v>3208</v>
      </c>
      <c r="AK4" s="439" t="s">
        <v>3209</v>
      </c>
      <c r="AL4" s="439" t="s">
        <v>3210</v>
      </c>
      <c r="AM4" s="439" t="s">
        <v>3211</v>
      </c>
      <c r="AN4" s="439" t="s">
        <v>3216</v>
      </c>
      <c r="AO4" s="439" t="s">
        <v>3212</v>
      </c>
      <c r="AP4" s="439" t="s">
        <v>3213</v>
      </c>
      <c r="AQ4" s="439" t="s">
        <v>4011</v>
      </c>
      <c r="AR4" s="439" t="s">
        <v>4012</v>
      </c>
    </row>
    <row r="5" spans="1:44" ht="21" hidden="1" customHeight="1" x14ac:dyDescent="0.2">
      <c r="A5" s="163">
        <v>1</v>
      </c>
      <c r="B5" s="145"/>
      <c r="C5" s="112" t="s">
        <v>72</v>
      </c>
      <c r="D5" s="273">
        <v>45051</v>
      </c>
      <c r="E5" s="145">
        <v>206</v>
      </c>
      <c r="F5" s="104" t="s">
        <v>80</v>
      </c>
      <c r="G5" s="104" t="s">
        <v>80</v>
      </c>
      <c r="H5" s="104" t="s">
        <v>56</v>
      </c>
      <c r="I5" s="152" t="s">
        <v>81</v>
      </c>
      <c r="J5" s="104" t="s">
        <v>81</v>
      </c>
      <c r="K5" s="145">
        <v>5</v>
      </c>
      <c r="L5" s="145">
        <v>43</v>
      </c>
      <c r="M5" s="273">
        <v>45054</v>
      </c>
      <c r="N5" s="311">
        <v>0.20833333333333334</v>
      </c>
      <c r="O5" s="273">
        <v>45058</v>
      </c>
      <c r="P5" s="311">
        <v>0.70833333333333337</v>
      </c>
      <c r="Q5" s="104" t="s">
        <v>82</v>
      </c>
      <c r="R5" s="104">
        <v>3123314506</v>
      </c>
      <c r="S5" s="104"/>
      <c r="T5" s="104">
        <v>78712</v>
      </c>
      <c r="U5" s="104">
        <v>116265</v>
      </c>
      <c r="V5" s="145">
        <v>393</v>
      </c>
      <c r="W5" s="145" t="str">
        <f>IF(AD5="CANCELADO","N/A",VLOOKUP(V5,MOVIL!$A:$B,2))</f>
        <v>KNZ845</v>
      </c>
      <c r="X5" s="104" t="str">
        <f>IF(AD5="CANCELADO","N/A",VLOOKUP(V5,MOVIL!$A:$P,16))</f>
        <v>MORALES SANCHEZ OSCAR ARMANDO</v>
      </c>
      <c r="Y5" s="145">
        <f>IF(AD5="CANCELADO","N/A",VLOOKUP(V5,MOVIL!$A:$Q,17))</f>
        <v>3102463894</v>
      </c>
      <c r="Z5" s="131">
        <v>4168323</v>
      </c>
      <c r="AA5" s="131"/>
      <c r="AB5" s="131"/>
      <c r="AC5" s="131">
        <v>4168323</v>
      </c>
      <c r="AD5" s="119"/>
      <c r="AE5" s="158"/>
      <c r="AF5" s="473"/>
      <c r="AR5" s="107"/>
    </row>
    <row r="6" spans="1:44" ht="21" hidden="1" customHeight="1" x14ac:dyDescent="0.2">
      <c r="A6" s="109">
        <v>2</v>
      </c>
      <c r="B6" s="110">
        <v>1</v>
      </c>
      <c r="C6" s="113" t="s">
        <v>21</v>
      </c>
      <c r="D6" s="111">
        <v>45054</v>
      </c>
      <c r="E6" s="110">
        <v>26</v>
      </c>
      <c r="F6" s="98" t="s">
        <v>22</v>
      </c>
      <c r="G6" s="98" t="s">
        <v>23</v>
      </c>
      <c r="H6" s="98" t="s">
        <v>24</v>
      </c>
      <c r="I6" s="127" t="s">
        <v>25</v>
      </c>
      <c r="J6" s="98" t="s">
        <v>25</v>
      </c>
      <c r="K6" s="99">
        <v>1</v>
      </c>
      <c r="L6" s="110">
        <v>30</v>
      </c>
      <c r="M6" s="111">
        <v>45055</v>
      </c>
      <c r="N6" s="130">
        <v>0.29166666666666669</v>
      </c>
      <c r="O6" s="111">
        <v>45055</v>
      </c>
      <c r="P6" s="130">
        <v>0.70833333333333337</v>
      </c>
      <c r="Q6" s="99" t="s">
        <v>26</v>
      </c>
      <c r="R6" s="110">
        <v>3116779766</v>
      </c>
      <c r="S6" s="98"/>
      <c r="T6" s="98">
        <v>78746</v>
      </c>
      <c r="U6" s="98">
        <v>115617</v>
      </c>
      <c r="V6" s="110">
        <v>332</v>
      </c>
      <c r="W6" s="110" t="str">
        <f>IF(AD6="CANCELADO","N/A",VLOOKUP(V6,MOVIL!$A:$B,2))</f>
        <v>EXZ188</v>
      </c>
      <c r="X6" s="98" t="str">
        <f>IF(AD6="CANCELADO","N/A",VLOOKUP(V6,MOVIL!$A:$P,16))</f>
        <v>ELI CARREÑO</v>
      </c>
      <c r="Y6" s="110">
        <f>IF(AD6="CANCELADO","N/A",VLOOKUP(V6,MOVIL!$A:$Q,17))</f>
        <v>313608820</v>
      </c>
      <c r="Z6" s="131">
        <v>836635</v>
      </c>
      <c r="AA6" s="131"/>
      <c r="AB6" s="118"/>
      <c r="AC6" s="132">
        <v>836635</v>
      </c>
      <c r="AD6" s="133"/>
      <c r="AE6" s="129"/>
      <c r="AF6" s="473"/>
      <c r="AR6" s="107"/>
    </row>
    <row r="7" spans="1:44" ht="21" hidden="1" customHeight="1" x14ac:dyDescent="0.2">
      <c r="A7" s="109">
        <v>3</v>
      </c>
      <c r="B7" s="110">
        <v>1</v>
      </c>
      <c r="C7" s="113" t="s">
        <v>21</v>
      </c>
      <c r="D7" s="111">
        <v>45054</v>
      </c>
      <c r="E7" s="110">
        <v>76</v>
      </c>
      <c r="F7" s="98" t="s">
        <v>27</v>
      </c>
      <c r="G7" s="98" t="s">
        <v>28</v>
      </c>
      <c r="H7" s="98" t="s">
        <v>29</v>
      </c>
      <c r="I7" s="127" t="s">
        <v>25</v>
      </c>
      <c r="J7" s="98" t="s">
        <v>25</v>
      </c>
      <c r="K7" s="110">
        <v>2</v>
      </c>
      <c r="L7" s="110">
        <v>25</v>
      </c>
      <c r="M7" s="111">
        <v>45055</v>
      </c>
      <c r="N7" s="130">
        <v>0.19444444444444445</v>
      </c>
      <c r="O7" s="111">
        <v>45056</v>
      </c>
      <c r="P7" s="130">
        <v>0.29166666666666669</v>
      </c>
      <c r="Q7" s="98" t="s">
        <v>30</v>
      </c>
      <c r="R7" s="110">
        <v>3006305832</v>
      </c>
      <c r="S7" s="98"/>
      <c r="T7" s="98">
        <v>78747</v>
      </c>
      <c r="U7" s="98">
        <v>115618</v>
      </c>
      <c r="V7" s="110">
        <v>472</v>
      </c>
      <c r="W7" s="110" t="str">
        <f>IF(AD7="CANCELADO","N/A",VLOOKUP(V7,MOVIL!$A:$B,2))</f>
        <v>LQK873</v>
      </c>
      <c r="X7" s="98" t="str">
        <f>IF(AD7="CANCELADO","N/A",VLOOKUP(V7,MOVIL!$A:$P,16))</f>
        <v>CARREÑO RAMIREZ JHON ARTURO</v>
      </c>
      <c r="Y7" s="110">
        <f>IF(AD7="CANCELADO","N/A",VLOOKUP(V7,MOVIL!$A:$Q,17))</f>
        <v>0</v>
      </c>
      <c r="Z7" s="118">
        <v>1382256.9507478492</v>
      </c>
      <c r="AA7" s="118"/>
      <c r="AB7" s="118"/>
      <c r="AC7" s="132">
        <v>1382256.9507478492</v>
      </c>
      <c r="AD7" s="133"/>
      <c r="AE7" s="129"/>
      <c r="AF7" s="473"/>
      <c r="AR7" s="107"/>
    </row>
    <row r="8" spans="1:44" ht="21" hidden="1" customHeight="1" x14ac:dyDescent="0.2">
      <c r="A8" s="109">
        <v>4</v>
      </c>
      <c r="B8" s="110">
        <v>2</v>
      </c>
      <c r="C8" s="113" t="s">
        <v>21</v>
      </c>
      <c r="D8" s="111">
        <v>45054</v>
      </c>
      <c r="E8" s="110">
        <v>115</v>
      </c>
      <c r="F8" s="98" t="s">
        <v>102</v>
      </c>
      <c r="G8" s="98" t="s">
        <v>103</v>
      </c>
      <c r="H8" s="98" t="s">
        <v>97</v>
      </c>
      <c r="I8" s="127" t="s">
        <v>25</v>
      </c>
      <c r="J8" s="98" t="s">
        <v>25</v>
      </c>
      <c r="K8" s="110">
        <v>1</v>
      </c>
      <c r="L8" s="110">
        <v>30</v>
      </c>
      <c r="M8" s="111">
        <v>45055</v>
      </c>
      <c r="N8" s="130">
        <v>0.29166666666666669</v>
      </c>
      <c r="O8" s="111">
        <v>45055</v>
      </c>
      <c r="P8" s="130">
        <v>0.70833333333333337</v>
      </c>
      <c r="Q8" s="98" t="s">
        <v>104</v>
      </c>
      <c r="R8" s="110">
        <v>3002042723</v>
      </c>
      <c r="S8" s="98"/>
      <c r="T8" s="98">
        <v>78749</v>
      </c>
      <c r="U8" s="98">
        <v>115616</v>
      </c>
      <c r="V8" s="110">
        <v>374</v>
      </c>
      <c r="W8" s="110" t="str">
        <f>IF(AD8="CANCELADO","N/A",VLOOKUP(V8,MOVIL!$A:$B,2))</f>
        <v>EQP202</v>
      </c>
      <c r="X8" s="98" t="str">
        <f>IF(AD8="CANCELADO","N/A",VLOOKUP(V8,MOVIL!$A:$P,16))</f>
        <v>VESGA CASALLAS ALBERTO</v>
      </c>
      <c r="Y8" s="110">
        <f>IF(AD8="CANCELADO","N/A",VLOOKUP(V8,MOVIL!$A:$Q,17))</f>
        <v>3105756034</v>
      </c>
      <c r="Z8" s="134">
        <v>376266.94962733611</v>
      </c>
      <c r="AA8" s="116"/>
      <c r="AB8" s="118"/>
      <c r="AC8" s="132">
        <v>376266.94962733611</v>
      </c>
      <c r="AD8" s="133"/>
      <c r="AE8" s="129"/>
      <c r="AF8" s="473"/>
      <c r="AR8" s="107"/>
    </row>
    <row r="9" spans="1:44" ht="21" hidden="1" customHeight="1" x14ac:dyDescent="0.2">
      <c r="A9" s="109">
        <v>5</v>
      </c>
      <c r="B9" s="110">
        <v>1</v>
      </c>
      <c r="C9" s="113" t="s">
        <v>21</v>
      </c>
      <c r="D9" s="111">
        <v>45054</v>
      </c>
      <c r="E9" s="110">
        <v>26</v>
      </c>
      <c r="F9" s="98" t="s">
        <v>22</v>
      </c>
      <c r="G9" s="98" t="s">
        <v>23</v>
      </c>
      <c r="H9" s="98" t="s">
        <v>24</v>
      </c>
      <c r="I9" s="127" t="s">
        <v>25</v>
      </c>
      <c r="J9" s="98" t="s">
        <v>25</v>
      </c>
      <c r="K9" s="110">
        <v>1</v>
      </c>
      <c r="L9" s="110">
        <v>31</v>
      </c>
      <c r="M9" s="111">
        <v>45056</v>
      </c>
      <c r="N9" s="130">
        <v>0.29166666666666669</v>
      </c>
      <c r="O9" s="111">
        <v>45056</v>
      </c>
      <c r="P9" s="130">
        <v>0.70833333333333337</v>
      </c>
      <c r="Q9" s="99" t="s">
        <v>26</v>
      </c>
      <c r="R9" s="110">
        <v>3116779766</v>
      </c>
      <c r="S9" s="98"/>
      <c r="T9" s="98">
        <v>78759</v>
      </c>
      <c r="U9" s="98">
        <v>116413</v>
      </c>
      <c r="V9" s="110">
        <v>453</v>
      </c>
      <c r="W9" s="110" t="str">
        <f>IF(AD9="CANCELADO","N/A",VLOOKUP(V9,MOVIL!$A:$B,2))</f>
        <v>KNZ845</v>
      </c>
      <c r="X9" s="98" t="str">
        <f>IF(AD9="CANCELADO","N/A",VLOOKUP(V9,MOVIL!$A:$P,16))</f>
        <v>MORALES SANCHEZ OSCAR ARMANDO</v>
      </c>
      <c r="Y9" s="110">
        <f>IF(AD9="CANCELADO","N/A",VLOOKUP(V9,MOVIL!$A:$Q,17))</f>
        <v>3102463894</v>
      </c>
      <c r="Z9" s="135">
        <v>836635.25522485911</v>
      </c>
      <c r="AA9" s="136"/>
      <c r="AB9" s="110"/>
      <c r="AC9" s="132">
        <v>836635.25522485911</v>
      </c>
      <c r="AD9" s="133"/>
      <c r="AE9" s="129"/>
      <c r="AF9" s="473"/>
      <c r="AR9" s="107"/>
    </row>
    <row r="10" spans="1:44" ht="21" hidden="1" customHeight="1" x14ac:dyDescent="0.2">
      <c r="A10" s="109">
        <v>6</v>
      </c>
      <c r="B10" s="110">
        <v>1</v>
      </c>
      <c r="C10" s="113" t="s">
        <v>21</v>
      </c>
      <c r="D10" s="111">
        <v>45054</v>
      </c>
      <c r="E10" s="110">
        <v>129</v>
      </c>
      <c r="F10" s="98" t="s">
        <v>37</v>
      </c>
      <c r="G10" s="98" t="s">
        <v>38</v>
      </c>
      <c r="H10" s="98" t="s">
        <v>39</v>
      </c>
      <c r="I10" s="127" t="s">
        <v>25</v>
      </c>
      <c r="J10" s="98" t="s">
        <v>25</v>
      </c>
      <c r="K10" s="110">
        <v>2</v>
      </c>
      <c r="L10" s="110">
        <v>40</v>
      </c>
      <c r="M10" s="111">
        <v>45056</v>
      </c>
      <c r="N10" s="130">
        <v>0.25</v>
      </c>
      <c r="O10" s="111">
        <v>45057</v>
      </c>
      <c r="P10" s="130">
        <v>0.29166666666666669</v>
      </c>
      <c r="Q10" s="98" t="s">
        <v>40</v>
      </c>
      <c r="R10" s="110">
        <v>3153554156</v>
      </c>
      <c r="S10" s="98"/>
      <c r="T10" s="98">
        <v>78760</v>
      </c>
      <c r="U10" s="98">
        <v>116415</v>
      </c>
      <c r="V10" s="110">
        <v>455</v>
      </c>
      <c r="W10" s="110" t="str">
        <f>IF(AD10="CANCELADO","N/A",VLOOKUP(V10,MOVIL!$A:$B,2))</f>
        <v>KNZ845</v>
      </c>
      <c r="X10" s="98" t="str">
        <f>IF(AD10="CANCELADO","N/A",VLOOKUP(V10,MOVIL!$A:$P,16))</f>
        <v>MORALES SANCHEZ OSCAR ARMANDO</v>
      </c>
      <c r="Y10" s="110">
        <f>IF(AD10="CANCELADO","N/A",VLOOKUP(V10,MOVIL!$A:$Q,17))</f>
        <v>3102463894</v>
      </c>
      <c r="Z10" s="135">
        <v>1909676</v>
      </c>
      <c r="AA10" s="136"/>
      <c r="AB10" s="110"/>
      <c r="AC10" s="132">
        <v>1909676</v>
      </c>
      <c r="AD10" s="137" t="s">
        <v>67</v>
      </c>
      <c r="AE10" s="129" t="s">
        <v>68</v>
      </c>
      <c r="AF10" s="473"/>
      <c r="AR10" s="107"/>
    </row>
    <row r="11" spans="1:44" ht="21" hidden="1" customHeight="1" x14ac:dyDescent="0.2">
      <c r="A11" s="109">
        <v>7</v>
      </c>
      <c r="B11" s="110">
        <v>1</v>
      </c>
      <c r="C11" s="113" t="s">
        <v>21</v>
      </c>
      <c r="D11" s="111">
        <v>45054</v>
      </c>
      <c r="E11" s="110">
        <v>113</v>
      </c>
      <c r="F11" s="98" t="s">
        <v>50</v>
      </c>
      <c r="G11" s="98" t="s">
        <v>51</v>
      </c>
      <c r="H11" s="98" t="s">
        <v>52</v>
      </c>
      <c r="I11" s="127" t="s">
        <v>25</v>
      </c>
      <c r="J11" s="98" t="s">
        <v>25</v>
      </c>
      <c r="K11" s="110">
        <v>1</v>
      </c>
      <c r="L11" s="110">
        <v>7</v>
      </c>
      <c r="M11" s="111">
        <v>45056</v>
      </c>
      <c r="N11" s="128">
        <v>0.29166666666666669</v>
      </c>
      <c r="O11" s="111">
        <v>45056</v>
      </c>
      <c r="P11" s="128">
        <v>0.70833333333333337</v>
      </c>
      <c r="Q11" s="98" t="s">
        <v>53</v>
      </c>
      <c r="R11" s="110">
        <v>3012873000</v>
      </c>
      <c r="S11" s="98"/>
      <c r="T11" s="98">
        <v>78761</v>
      </c>
      <c r="U11" s="98">
        <v>116414</v>
      </c>
      <c r="V11" s="110">
        <v>56</v>
      </c>
      <c r="W11" s="110" t="str">
        <f>IF(AD11="CANCELADO","N/A",VLOOKUP(V11,MOVIL!$A:$B,2))</f>
        <v>WLK854</v>
      </c>
      <c r="X11" s="98" t="str">
        <f>IF(AD11="CANCELADO","N/A",VLOOKUP(V11,MOVIL!$A:$P,16))</f>
        <v>PEDREROS ESPEJO MANUEL FERNANDO</v>
      </c>
      <c r="Y11" s="110">
        <f>IF(AD11="CANCELADO","N/A",VLOOKUP(V11,MOVIL!$A:$Q,17))</f>
        <v>3166769803</v>
      </c>
      <c r="Z11" s="135">
        <v>445621.69552299019</v>
      </c>
      <c r="AA11" s="136"/>
      <c r="AB11" s="110"/>
      <c r="AC11" s="132">
        <v>445621.69552299019</v>
      </c>
      <c r="AD11" s="133"/>
      <c r="AE11" s="129"/>
      <c r="AF11" s="473"/>
      <c r="AR11" s="107"/>
    </row>
    <row r="12" spans="1:44" ht="21" hidden="1" customHeight="1" x14ac:dyDescent="0.2">
      <c r="A12" s="109">
        <v>8</v>
      </c>
      <c r="B12" s="110"/>
      <c r="C12" s="113" t="s">
        <v>72</v>
      </c>
      <c r="D12" s="111">
        <v>45051</v>
      </c>
      <c r="E12" s="110">
        <v>195</v>
      </c>
      <c r="F12" s="98" t="s">
        <v>77</v>
      </c>
      <c r="G12" s="98" t="s">
        <v>77</v>
      </c>
      <c r="H12" s="98" t="s">
        <v>59</v>
      </c>
      <c r="I12" s="127" t="s">
        <v>75</v>
      </c>
      <c r="J12" s="98" t="s">
        <v>75</v>
      </c>
      <c r="K12" s="110">
        <v>4</v>
      </c>
      <c r="L12" s="110">
        <v>35</v>
      </c>
      <c r="M12" s="111">
        <v>45056</v>
      </c>
      <c r="N12" s="128">
        <v>0.25</v>
      </c>
      <c r="O12" s="111">
        <v>45059</v>
      </c>
      <c r="P12" s="128">
        <v>0.75</v>
      </c>
      <c r="Q12" s="98" t="s">
        <v>78</v>
      </c>
      <c r="R12" s="98" t="s">
        <v>79</v>
      </c>
      <c r="S12" s="98"/>
      <c r="T12" s="98">
        <v>78762</v>
      </c>
      <c r="U12" s="98">
        <v>116416</v>
      </c>
      <c r="V12" s="110">
        <v>397</v>
      </c>
      <c r="W12" s="110" t="str">
        <f>IF(AD12="CANCELADO","N/A",VLOOKUP(V12,MOVIL!$A:$B,2))</f>
        <v>KNZ845</v>
      </c>
      <c r="X12" s="98" t="str">
        <f>IF(AD12="CANCELADO","N/A",VLOOKUP(V12,MOVIL!$A:$P,16))</f>
        <v>MORALES SANCHEZ OSCAR ARMANDO</v>
      </c>
      <c r="Y12" s="110">
        <f>IF(AD12="CANCELADO","N/A",VLOOKUP(V12,MOVIL!$A:$Q,17))</f>
        <v>3102463894</v>
      </c>
      <c r="Z12" s="135">
        <v>5208429.0906028179</v>
      </c>
      <c r="AA12" s="136"/>
      <c r="AB12" s="110"/>
      <c r="AC12" s="118">
        <v>5208429.0906028179</v>
      </c>
      <c r="AD12" s="117"/>
      <c r="AE12" s="129"/>
      <c r="AF12" s="473"/>
      <c r="AR12" s="107"/>
    </row>
    <row r="13" spans="1:44" ht="21" hidden="1" customHeight="1" x14ac:dyDescent="0.2">
      <c r="A13" s="109">
        <v>9</v>
      </c>
      <c r="B13" s="110">
        <v>2</v>
      </c>
      <c r="C13" s="113" t="s">
        <v>21</v>
      </c>
      <c r="D13" s="111">
        <v>45054</v>
      </c>
      <c r="E13" s="110">
        <v>17</v>
      </c>
      <c r="F13" s="98" t="s">
        <v>110</v>
      </c>
      <c r="G13" s="98" t="s">
        <v>111</v>
      </c>
      <c r="H13" s="98" t="s">
        <v>112</v>
      </c>
      <c r="I13" s="127" t="s">
        <v>25</v>
      </c>
      <c r="J13" s="98" t="s">
        <v>25</v>
      </c>
      <c r="K13" s="110">
        <v>1</v>
      </c>
      <c r="L13" s="110">
        <v>42</v>
      </c>
      <c r="M13" s="111">
        <v>45056</v>
      </c>
      <c r="N13" s="130">
        <v>0.25</v>
      </c>
      <c r="O13" s="111">
        <v>45056</v>
      </c>
      <c r="P13" s="128">
        <v>0.79166666666666663</v>
      </c>
      <c r="Q13" s="98" t="s">
        <v>113</v>
      </c>
      <c r="R13" s="110">
        <v>3123890934</v>
      </c>
      <c r="S13" s="98"/>
      <c r="T13" s="98">
        <v>78763</v>
      </c>
      <c r="U13" s="98">
        <v>116417</v>
      </c>
      <c r="V13" s="110">
        <v>454</v>
      </c>
      <c r="W13" s="110" t="str">
        <f>IF(AD13="CANCELADO","N/A",VLOOKUP(V13,MOVIL!$A:$B,2))</f>
        <v>KNZ845</v>
      </c>
      <c r="X13" s="98" t="str">
        <f>IF(AD13="CANCELADO","N/A",VLOOKUP(V13,MOVIL!$A:$P,16))</f>
        <v>MORALES SANCHEZ OSCAR ARMANDO</v>
      </c>
      <c r="Y13" s="110">
        <f>IF(AD13="CANCELADO","N/A",VLOOKUP(V13,MOVIL!$A:$Q,17))</f>
        <v>3102463894</v>
      </c>
      <c r="Z13" s="135">
        <v>494469.66156770987</v>
      </c>
      <c r="AA13" s="136"/>
      <c r="AB13" s="110"/>
      <c r="AC13" s="132">
        <v>494469.66156770987</v>
      </c>
      <c r="AD13" s="133"/>
      <c r="AE13" s="129"/>
      <c r="AF13" s="473"/>
      <c r="AR13" s="107"/>
    </row>
    <row r="14" spans="1:44" ht="21" hidden="1" customHeight="1" x14ac:dyDescent="0.2">
      <c r="A14" s="109">
        <v>10</v>
      </c>
      <c r="B14" s="110"/>
      <c r="C14" s="113" t="s">
        <v>139</v>
      </c>
      <c r="D14" s="138">
        <v>45050</v>
      </c>
      <c r="E14" s="110">
        <v>289</v>
      </c>
      <c r="F14" s="98" t="s">
        <v>140</v>
      </c>
      <c r="G14" s="98" t="s">
        <v>140</v>
      </c>
      <c r="H14" s="98" t="s">
        <v>141</v>
      </c>
      <c r="I14" s="127" t="s">
        <v>142</v>
      </c>
      <c r="J14" s="98" t="s">
        <v>142</v>
      </c>
      <c r="K14" s="139">
        <v>1</v>
      </c>
      <c r="L14" s="110">
        <v>37</v>
      </c>
      <c r="M14" s="111">
        <v>45056</v>
      </c>
      <c r="N14" s="128">
        <v>0.22916666666666666</v>
      </c>
      <c r="O14" s="111">
        <v>45056</v>
      </c>
      <c r="P14" s="128">
        <v>0.1875</v>
      </c>
      <c r="Q14" s="98" t="s">
        <v>143</v>
      </c>
      <c r="R14" s="98" t="s">
        <v>144</v>
      </c>
      <c r="S14" s="98"/>
      <c r="T14" s="98">
        <v>78764</v>
      </c>
      <c r="U14" s="98">
        <v>116418</v>
      </c>
      <c r="V14" s="110">
        <v>332</v>
      </c>
      <c r="W14" s="110" t="str">
        <f>IF(AD14="CANCELADO","N/A",VLOOKUP(V14,MOVIL!$A:$B,2))</f>
        <v>EXZ188</v>
      </c>
      <c r="X14" s="98" t="str">
        <f>IF(AD14="CANCELADO","N/A",VLOOKUP(V14,MOVIL!$A:$P,16))</f>
        <v>ELI CARREÑO</v>
      </c>
      <c r="Y14" s="110">
        <f>IF(AD14="CANCELADO","N/A",VLOOKUP(V14,MOVIL!$A:$Q,17))</f>
        <v>313608820</v>
      </c>
      <c r="Z14" s="135">
        <v>734331.18731429847</v>
      </c>
      <c r="AA14" s="136"/>
      <c r="AB14" s="110"/>
      <c r="AC14" s="118">
        <v>734331.18731429847</v>
      </c>
      <c r="AD14" s="117"/>
      <c r="AE14" s="129"/>
      <c r="AF14" s="473"/>
      <c r="AR14" s="107"/>
    </row>
    <row r="15" spans="1:44" ht="21" hidden="1" customHeight="1" x14ac:dyDescent="0.2">
      <c r="A15" s="109">
        <v>11</v>
      </c>
      <c r="B15" s="110"/>
      <c r="C15" s="113" t="s">
        <v>139</v>
      </c>
      <c r="D15" s="138">
        <v>45050</v>
      </c>
      <c r="E15" s="110">
        <v>291</v>
      </c>
      <c r="F15" s="98" t="s">
        <v>145</v>
      </c>
      <c r="G15" s="98" t="s">
        <v>145</v>
      </c>
      <c r="H15" s="98" t="s">
        <v>146</v>
      </c>
      <c r="I15" s="127" t="s">
        <v>142</v>
      </c>
      <c r="J15" s="98" t="s">
        <v>142</v>
      </c>
      <c r="K15" s="139">
        <v>2</v>
      </c>
      <c r="L15" s="110">
        <v>52</v>
      </c>
      <c r="M15" s="111">
        <v>45056</v>
      </c>
      <c r="N15" s="128">
        <v>0.89583333333333337</v>
      </c>
      <c r="O15" s="111">
        <v>45058</v>
      </c>
      <c r="P15" s="128">
        <v>0.6875</v>
      </c>
      <c r="Q15" s="98" t="s">
        <v>147</v>
      </c>
      <c r="R15" s="98" t="s">
        <v>148</v>
      </c>
      <c r="S15" s="98"/>
      <c r="T15" s="98">
        <v>78765</v>
      </c>
      <c r="U15" s="98">
        <v>116419</v>
      </c>
      <c r="V15" s="110">
        <v>62</v>
      </c>
      <c r="W15" s="110" t="str">
        <f>IF(AD15="CANCELADO","N/A",VLOOKUP(V15,MOVIL!$A:$B,2))</f>
        <v>WLK854</v>
      </c>
      <c r="X15" s="98" t="str">
        <f>IF(AD15="CANCELADO","N/A",VLOOKUP(V15,MOVIL!$A:$P,16))</f>
        <v>PEDREROS ESPEJO MANUEL FERNANDO</v>
      </c>
      <c r="Y15" s="110">
        <f>IF(AD15="CANCELADO","N/A",VLOOKUP(V15,MOVIL!$A:$Q,17))</f>
        <v>3166769803</v>
      </c>
      <c r="Z15" s="135">
        <v>2581134.3614919232</v>
      </c>
      <c r="AA15" s="136"/>
      <c r="AB15" s="110"/>
      <c r="AC15" s="118">
        <v>2581134.3614919232</v>
      </c>
      <c r="AD15" s="129" t="s">
        <v>101</v>
      </c>
      <c r="AE15" s="129"/>
      <c r="AF15" s="473"/>
      <c r="AR15" s="107"/>
    </row>
    <row r="16" spans="1:44" ht="21" hidden="1" customHeight="1" x14ac:dyDescent="0.2">
      <c r="A16" s="109">
        <v>12</v>
      </c>
      <c r="B16" s="110"/>
      <c r="C16" s="113" t="s">
        <v>139</v>
      </c>
      <c r="D16" s="138">
        <v>45050</v>
      </c>
      <c r="E16" s="110">
        <v>291</v>
      </c>
      <c r="F16" s="98" t="s">
        <v>145</v>
      </c>
      <c r="G16" s="98" t="s">
        <v>145</v>
      </c>
      <c r="H16" s="98" t="s">
        <v>146</v>
      </c>
      <c r="I16" s="127" t="s">
        <v>142</v>
      </c>
      <c r="J16" s="98" t="s">
        <v>142</v>
      </c>
      <c r="K16" s="139">
        <v>2</v>
      </c>
      <c r="L16" s="110">
        <v>52</v>
      </c>
      <c r="M16" s="111">
        <v>45056</v>
      </c>
      <c r="N16" s="128">
        <v>0.89583333333333337</v>
      </c>
      <c r="O16" s="111">
        <v>45058</v>
      </c>
      <c r="P16" s="128">
        <v>0.6875</v>
      </c>
      <c r="Q16" s="98" t="s">
        <v>147</v>
      </c>
      <c r="R16" s="98" t="s">
        <v>148</v>
      </c>
      <c r="S16" s="98"/>
      <c r="T16" s="98">
        <v>78765</v>
      </c>
      <c r="U16" s="98">
        <v>116419</v>
      </c>
      <c r="V16" s="110">
        <v>62</v>
      </c>
      <c r="W16" s="110" t="str">
        <f>IF(AD16="CANCELADO","N/A",VLOOKUP(V16,MOVIL!$A:$B,2))</f>
        <v>WLK854</v>
      </c>
      <c r="X16" s="98" t="str">
        <f>IF(AD16="CANCELADO","N/A",VLOOKUP(V16,MOVIL!$A:$P,16))</f>
        <v>PEDREROS ESPEJO MANUEL FERNANDO</v>
      </c>
      <c r="Y16" s="110">
        <f>IF(AD16="CANCELADO","N/A",VLOOKUP(V16,MOVIL!$A:$Q,17))</f>
        <v>3166769803</v>
      </c>
      <c r="Z16" s="134">
        <v>2481134.3614919232</v>
      </c>
      <c r="AA16" s="116"/>
      <c r="AB16" s="110"/>
      <c r="AC16" s="118">
        <v>2481134.3614919232</v>
      </c>
      <c r="AD16" s="129" t="s">
        <v>101</v>
      </c>
      <c r="AE16" s="129"/>
      <c r="AF16" s="473"/>
      <c r="AR16" s="107"/>
    </row>
    <row r="17" spans="1:32" s="107" customFormat="1" ht="21" hidden="1" customHeight="1" x14ac:dyDescent="0.2">
      <c r="A17" s="109">
        <v>13</v>
      </c>
      <c r="B17" s="110">
        <v>1</v>
      </c>
      <c r="C17" s="113" t="s">
        <v>21</v>
      </c>
      <c r="D17" s="111">
        <v>45054</v>
      </c>
      <c r="E17" s="110">
        <v>20</v>
      </c>
      <c r="F17" s="98" t="s">
        <v>41</v>
      </c>
      <c r="G17" s="98" t="s">
        <v>42</v>
      </c>
      <c r="H17" s="98" t="s">
        <v>43</v>
      </c>
      <c r="I17" s="127" t="s">
        <v>25</v>
      </c>
      <c r="J17" s="98" t="s">
        <v>25</v>
      </c>
      <c r="K17" s="110">
        <v>1</v>
      </c>
      <c r="L17" s="110">
        <v>26</v>
      </c>
      <c r="M17" s="111">
        <v>45057</v>
      </c>
      <c r="N17" s="130">
        <v>0.29166666666666669</v>
      </c>
      <c r="O17" s="111">
        <v>45057</v>
      </c>
      <c r="P17" s="130">
        <v>0.79166666666666663</v>
      </c>
      <c r="Q17" s="98" t="s">
        <v>44</v>
      </c>
      <c r="R17" s="110">
        <v>3153157173</v>
      </c>
      <c r="S17" s="98"/>
      <c r="T17" s="98">
        <v>78792</v>
      </c>
      <c r="U17" s="98">
        <v>116463</v>
      </c>
      <c r="V17" s="110">
        <v>453</v>
      </c>
      <c r="W17" s="110" t="str">
        <f>IF(AD17="CANCELADO","N/A",VLOOKUP(V17,MOVIL!$A:$B,2))</f>
        <v>KNZ845</v>
      </c>
      <c r="X17" s="98" t="str">
        <f>IF(AD17="CANCELADO","N/A",VLOOKUP(V17,MOVIL!$A:$P,16))</f>
        <v>MORALES SANCHEZ OSCAR ARMANDO</v>
      </c>
      <c r="Y17" s="110">
        <f>IF(AD17="CANCELADO","N/A",VLOOKUP(V17,MOVIL!$A:$Q,17))</f>
        <v>3102463894</v>
      </c>
      <c r="Z17" s="135">
        <v>461520.33955280331</v>
      </c>
      <c r="AA17" s="136"/>
      <c r="AB17" s="110"/>
      <c r="AC17" s="132">
        <v>461520.33955280331</v>
      </c>
      <c r="AD17" s="133"/>
      <c r="AE17" s="129"/>
      <c r="AF17" s="473"/>
    </row>
    <row r="18" spans="1:32" s="107" customFormat="1" ht="21" hidden="1" customHeight="1" x14ac:dyDescent="0.2">
      <c r="A18" s="109">
        <v>14</v>
      </c>
      <c r="B18" s="110">
        <v>1</v>
      </c>
      <c r="C18" s="113" t="s">
        <v>21</v>
      </c>
      <c r="D18" s="111">
        <v>45054</v>
      </c>
      <c r="E18" s="110">
        <v>90</v>
      </c>
      <c r="F18" s="98" t="s">
        <v>45</v>
      </c>
      <c r="G18" s="98" t="s">
        <v>46</v>
      </c>
      <c r="H18" s="98" t="s">
        <v>47</v>
      </c>
      <c r="I18" s="127" t="s">
        <v>48</v>
      </c>
      <c r="J18" s="98" t="s">
        <v>48</v>
      </c>
      <c r="K18" s="110">
        <v>1</v>
      </c>
      <c r="L18" s="110">
        <v>25</v>
      </c>
      <c r="M18" s="111">
        <v>45057</v>
      </c>
      <c r="N18" s="130">
        <v>0.29166666666666669</v>
      </c>
      <c r="O18" s="111">
        <v>45057</v>
      </c>
      <c r="P18" s="130">
        <v>0.75</v>
      </c>
      <c r="Q18" s="98" t="s">
        <v>49</v>
      </c>
      <c r="R18" s="110">
        <v>3105515424</v>
      </c>
      <c r="S18" s="98"/>
      <c r="T18" s="98">
        <v>78793</v>
      </c>
      <c r="U18" s="98">
        <v>116500</v>
      </c>
      <c r="V18" s="110">
        <v>332</v>
      </c>
      <c r="W18" s="110" t="str">
        <f>IF(AD18="CANCELADO","N/A",VLOOKUP(V18,MOVIL!$A:$B,2))</f>
        <v>EXZ188</v>
      </c>
      <c r="X18" s="98" t="str">
        <f>IF(AD18="CANCELADO","N/A",VLOOKUP(V18,MOVIL!$A:$P,16))</f>
        <v>ELI CARREÑO</v>
      </c>
      <c r="Y18" s="110">
        <f>IF(AD18="CANCELADO","N/A",VLOOKUP(V18,MOVIL!$A:$Q,17))</f>
        <v>313608820</v>
      </c>
      <c r="Z18" s="134">
        <v>632027.11940373771</v>
      </c>
      <c r="AA18" s="116"/>
      <c r="AB18" s="110"/>
      <c r="AC18" s="132">
        <v>632027.11940373771</v>
      </c>
      <c r="AD18" s="133"/>
      <c r="AE18" s="129"/>
      <c r="AF18" s="473"/>
    </row>
    <row r="19" spans="1:32" s="107" customFormat="1" ht="21" hidden="1" customHeight="1" x14ac:dyDescent="0.2">
      <c r="A19" s="109">
        <v>15</v>
      </c>
      <c r="B19" s="110"/>
      <c r="C19" s="113" t="s">
        <v>72</v>
      </c>
      <c r="D19" s="111">
        <v>45051</v>
      </c>
      <c r="E19" s="110">
        <v>194</v>
      </c>
      <c r="F19" s="98" t="s">
        <v>73</v>
      </c>
      <c r="G19" s="98" t="s">
        <v>73</v>
      </c>
      <c r="H19" s="98" t="s">
        <v>74</v>
      </c>
      <c r="I19" s="127" t="s">
        <v>75</v>
      </c>
      <c r="J19" s="98" t="s">
        <v>75</v>
      </c>
      <c r="K19" s="110">
        <v>3</v>
      </c>
      <c r="L19" s="110">
        <v>46</v>
      </c>
      <c r="M19" s="111">
        <v>45057</v>
      </c>
      <c r="N19" s="128">
        <v>0.25</v>
      </c>
      <c r="O19" s="111">
        <v>45059</v>
      </c>
      <c r="P19" s="128">
        <v>0.91666666666666663</v>
      </c>
      <c r="Q19" s="98" t="s">
        <v>76</v>
      </c>
      <c r="R19" s="98">
        <v>3143907506</v>
      </c>
      <c r="S19" s="98"/>
      <c r="T19" s="98">
        <v>78794</v>
      </c>
      <c r="U19" s="98">
        <v>116501</v>
      </c>
      <c r="V19" s="110">
        <v>409</v>
      </c>
      <c r="W19" s="110" t="str">
        <f>IF(AD19="CANCELADO","N/A",VLOOKUP(V19,MOVIL!$A:$B,2))</f>
        <v>KNZ845</v>
      </c>
      <c r="X19" s="98" t="str">
        <f>IF(AD19="CANCELADO","N/A",VLOOKUP(V19,MOVIL!$A:$P,16))</f>
        <v>MORALES SANCHEZ OSCAR ARMANDO</v>
      </c>
      <c r="Y19" s="110">
        <f>IF(AD19="CANCELADO","N/A",VLOOKUP(V19,MOVIL!$A:$Q,17))</f>
        <v>3102463894</v>
      </c>
      <c r="Z19" s="134">
        <v>4931056.0732890237</v>
      </c>
      <c r="AA19" s="116"/>
      <c r="AB19" s="110"/>
      <c r="AC19" s="118">
        <v>4931056.0732890237</v>
      </c>
      <c r="AD19" s="140"/>
      <c r="AE19" s="129"/>
      <c r="AF19" s="473"/>
    </row>
    <row r="20" spans="1:32" s="107" customFormat="1" ht="21" hidden="1" customHeight="1" x14ac:dyDescent="0.2">
      <c r="A20" s="109">
        <v>16</v>
      </c>
      <c r="B20" s="110"/>
      <c r="C20" s="113" t="s">
        <v>72</v>
      </c>
      <c r="D20" s="111">
        <v>45051</v>
      </c>
      <c r="E20" s="110">
        <v>214</v>
      </c>
      <c r="F20" s="98" t="s">
        <v>92</v>
      </c>
      <c r="G20" s="98" t="s">
        <v>92</v>
      </c>
      <c r="H20" s="98" t="s">
        <v>93</v>
      </c>
      <c r="I20" s="127" t="s">
        <v>94</v>
      </c>
      <c r="J20" s="98" t="s">
        <v>94</v>
      </c>
      <c r="K20" s="110">
        <v>1</v>
      </c>
      <c r="L20" s="110">
        <v>23</v>
      </c>
      <c r="M20" s="111">
        <v>45057</v>
      </c>
      <c r="N20" s="128">
        <v>0.27083333333333331</v>
      </c>
      <c r="O20" s="111">
        <v>45057</v>
      </c>
      <c r="P20" s="128">
        <v>0.77083333333333337</v>
      </c>
      <c r="Q20" s="98" t="s">
        <v>89</v>
      </c>
      <c r="R20" s="98">
        <v>3105530557</v>
      </c>
      <c r="S20" s="98"/>
      <c r="T20" s="98">
        <v>78795</v>
      </c>
      <c r="U20" s="98">
        <v>116502</v>
      </c>
      <c r="V20" s="110">
        <v>472</v>
      </c>
      <c r="W20" s="110" t="str">
        <f>IF(AD20="CANCELADO","N/A",VLOOKUP(V20,MOVIL!$A:$B,2))</f>
        <v>LQK873</v>
      </c>
      <c r="X20" s="98" t="str">
        <f>IF(AD20="CANCELADO","N/A",VLOOKUP(V20,MOVIL!$A:$P,16))</f>
        <v>CARREÑO RAMIREZ JHON ARTURO</v>
      </c>
      <c r="Y20" s="110">
        <f>IF(AD20="CANCELADO","N/A",VLOOKUP(V20,MOVIL!$A:$Q,17))</f>
        <v>0</v>
      </c>
      <c r="Z20" s="134">
        <v>966917.52977820719</v>
      </c>
      <c r="AA20" s="116"/>
      <c r="AB20" s="110"/>
      <c r="AC20" s="118">
        <v>966917.52977820719</v>
      </c>
      <c r="AD20" s="140"/>
      <c r="AE20" s="129"/>
      <c r="AF20" s="473"/>
    </row>
    <row r="21" spans="1:32" s="107" customFormat="1" ht="21" hidden="1" customHeight="1" x14ac:dyDescent="0.2">
      <c r="A21" s="109">
        <v>17</v>
      </c>
      <c r="B21" s="110">
        <v>2</v>
      </c>
      <c r="C21" s="113" t="s">
        <v>21</v>
      </c>
      <c r="D21" s="111">
        <v>45054</v>
      </c>
      <c r="E21" s="110">
        <v>32</v>
      </c>
      <c r="F21" s="98" t="s">
        <v>117</v>
      </c>
      <c r="G21" s="98" t="s">
        <v>118</v>
      </c>
      <c r="H21" s="98" t="s">
        <v>56</v>
      </c>
      <c r="I21" s="127" t="s">
        <v>25</v>
      </c>
      <c r="J21" s="98" t="s">
        <v>25</v>
      </c>
      <c r="K21" s="110">
        <v>1</v>
      </c>
      <c r="L21" s="110">
        <v>38</v>
      </c>
      <c r="M21" s="111">
        <v>45057</v>
      </c>
      <c r="N21" s="130">
        <v>0.25</v>
      </c>
      <c r="O21" s="111">
        <v>45057</v>
      </c>
      <c r="P21" s="130">
        <v>0.91666666666666663</v>
      </c>
      <c r="Q21" s="98" t="s">
        <v>119</v>
      </c>
      <c r="R21" s="110">
        <v>3004847586</v>
      </c>
      <c r="S21" s="98"/>
      <c r="T21" s="98">
        <v>78797</v>
      </c>
      <c r="U21" s="98">
        <v>116503</v>
      </c>
      <c r="V21" s="110">
        <v>49</v>
      </c>
      <c r="W21" s="110" t="str">
        <f>IF(AD21="CANCELADO","N/A",VLOOKUP(V21,MOVIL!$A:$B,2))</f>
        <v>WLK854</v>
      </c>
      <c r="X21" s="98" t="str">
        <f>IF(AD21="CANCELADO","N/A",VLOOKUP(V21,MOVIL!$A:$P,16))</f>
        <v>PEDREROS ESPEJO MANUEL FERNANDO</v>
      </c>
      <c r="Y21" s="110">
        <f>IF(AD21="CANCELADO","N/A",VLOOKUP(V21,MOVIL!$A:$Q,17))</f>
        <v>3166769803</v>
      </c>
      <c r="Z21" s="135">
        <v>920736.61119504599</v>
      </c>
      <c r="AA21" s="136"/>
      <c r="AB21" s="110"/>
      <c r="AC21" s="132">
        <v>920736.61119504599</v>
      </c>
      <c r="AD21" s="133"/>
      <c r="AE21" s="129"/>
      <c r="AF21" s="473"/>
    </row>
    <row r="22" spans="1:32" s="107" customFormat="1" ht="21" hidden="1" customHeight="1" x14ac:dyDescent="0.2">
      <c r="A22" s="109">
        <v>18</v>
      </c>
      <c r="B22" s="110">
        <v>1</v>
      </c>
      <c r="C22" s="113" t="s">
        <v>21</v>
      </c>
      <c r="D22" s="111">
        <v>45054</v>
      </c>
      <c r="E22" s="110">
        <v>32</v>
      </c>
      <c r="F22" s="98" t="s">
        <v>54</v>
      </c>
      <c r="G22" s="98" t="s">
        <v>55</v>
      </c>
      <c r="H22" s="98" t="s">
        <v>56</v>
      </c>
      <c r="I22" s="127" t="s">
        <v>25</v>
      </c>
      <c r="J22" s="98" t="s">
        <v>25</v>
      </c>
      <c r="K22" s="110">
        <v>1</v>
      </c>
      <c r="L22" s="110">
        <v>12</v>
      </c>
      <c r="M22" s="111">
        <v>45058</v>
      </c>
      <c r="N22" s="128">
        <v>0.29166666666666669</v>
      </c>
      <c r="O22" s="111">
        <v>45058</v>
      </c>
      <c r="P22" s="128">
        <v>0.75</v>
      </c>
      <c r="Q22" s="98" t="s">
        <v>53</v>
      </c>
      <c r="R22" s="110">
        <v>3012873000</v>
      </c>
      <c r="S22" s="98"/>
      <c r="T22" s="98">
        <v>78818</v>
      </c>
      <c r="U22" s="98">
        <v>116547</v>
      </c>
      <c r="V22" s="110">
        <v>405</v>
      </c>
      <c r="W22" s="110" t="str">
        <f>IF(AD22="CANCELADO","N/A",VLOOKUP(V22,MOVIL!$A:$B,2))</f>
        <v>KNZ845</v>
      </c>
      <c r="X22" s="98" t="str">
        <f>IF(AD22="CANCELADO","N/A",VLOOKUP(V22,MOVIL!$A:$P,16))</f>
        <v>MORALES SANCHEZ OSCAR ARMANDO</v>
      </c>
      <c r="Y22" s="110">
        <f>IF(AD22="CANCELADO","N/A",VLOOKUP(V22,MOVIL!$A:$Q,17))</f>
        <v>3102463894</v>
      </c>
      <c r="Z22" s="135">
        <v>820736.61119504599</v>
      </c>
      <c r="AA22" s="136"/>
      <c r="AB22" s="110"/>
      <c r="AC22" s="132">
        <v>820736.61119504599</v>
      </c>
      <c r="AD22" s="129" t="s">
        <v>69</v>
      </c>
      <c r="AE22" s="129" t="s">
        <v>70</v>
      </c>
      <c r="AF22" s="473"/>
    </row>
    <row r="23" spans="1:32" s="107" customFormat="1" ht="21" hidden="1" customHeight="1" x14ac:dyDescent="0.2">
      <c r="A23" s="109">
        <v>19</v>
      </c>
      <c r="B23" s="110">
        <v>1</v>
      </c>
      <c r="C23" s="113" t="s">
        <v>21</v>
      </c>
      <c r="D23" s="111">
        <v>45054</v>
      </c>
      <c r="E23" s="110">
        <v>105</v>
      </c>
      <c r="F23" s="98" t="s">
        <v>57</v>
      </c>
      <c r="G23" s="98" t="s">
        <v>58</v>
      </c>
      <c r="H23" s="98" t="s">
        <v>59</v>
      </c>
      <c r="I23" s="127" t="s">
        <v>25</v>
      </c>
      <c r="J23" s="98" t="s">
        <v>25</v>
      </c>
      <c r="K23" s="110">
        <v>2</v>
      </c>
      <c r="L23" s="110">
        <v>18</v>
      </c>
      <c r="M23" s="111">
        <v>45058</v>
      </c>
      <c r="N23" s="128">
        <v>0.25</v>
      </c>
      <c r="O23" s="111">
        <v>45059</v>
      </c>
      <c r="P23" s="128">
        <v>0.29166666666666669</v>
      </c>
      <c r="Q23" s="98" t="s">
        <v>60</v>
      </c>
      <c r="R23" s="110">
        <v>3112177350</v>
      </c>
      <c r="S23" s="98"/>
      <c r="T23" s="98">
        <v>78819</v>
      </c>
      <c r="U23" s="98">
        <v>116548</v>
      </c>
      <c r="V23" s="110">
        <v>378</v>
      </c>
      <c r="W23" s="110" t="str">
        <f>IF(AD23="CANCELADO","N/A",VLOOKUP(V23,MOVIL!$A:$B,2))</f>
        <v>EQP202</v>
      </c>
      <c r="X23" s="98" t="str">
        <f>IF(AD23="CANCELADO","N/A",VLOOKUP(V23,MOVIL!$A:$P,16))</f>
        <v>VESGA CASALLAS ALBERTO</v>
      </c>
      <c r="Y23" s="110">
        <f>IF(AD23="CANCELADO","N/A",VLOOKUP(V23,MOVIL!$A:$Q,17))</f>
        <v>3105756034</v>
      </c>
      <c r="Z23" s="135">
        <v>1809675.9343304657</v>
      </c>
      <c r="AA23" s="136"/>
      <c r="AB23" s="110"/>
      <c r="AC23" s="132">
        <v>1809675.9343304657</v>
      </c>
      <c r="AD23" s="137" t="s">
        <v>71</v>
      </c>
      <c r="AE23" s="129" t="s">
        <v>68</v>
      </c>
      <c r="AF23" s="473"/>
    </row>
    <row r="24" spans="1:32" s="107" customFormat="1" ht="21" hidden="1" customHeight="1" x14ac:dyDescent="0.2">
      <c r="A24" s="109">
        <v>20</v>
      </c>
      <c r="B24" s="110">
        <v>1</v>
      </c>
      <c r="C24" s="113" t="s">
        <v>21</v>
      </c>
      <c r="D24" s="111">
        <v>45054</v>
      </c>
      <c r="E24" s="110">
        <v>86</v>
      </c>
      <c r="F24" s="98" t="s">
        <v>61</v>
      </c>
      <c r="G24" s="98" t="s">
        <v>62</v>
      </c>
      <c r="H24" s="98" t="s">
        <v>56</v>
      </c>
      <c r="I24" s="127" t="s">
        <v>25</v>
      </c>
      <c r="J24" s="98" t="s">
        <v>25</v>
      </c>
      <c r="K24" s="110">
        <v>3</v>
      </c>
      <c r="L24" s="110">
        <v>13</v>
      </c>
      <c r="M24" s="111">
        <v>45058</v>
      </c>
      <c r="N24" s="128">
        <v>0.29166666666666669</v>
      </c>
      <c r="O24" s="111">
        <v>45060</v>
      </c>
      <c r="P24" s="128">
        <v>0.29166666666666669</v>
      </c>
      <c r="Q24" s="98" t="s">
        <v>63</v>
      </c>
      <c r="R24" s="109">
        <v>3104826019</v>
      </c>
      <c r="S24" s="98"/>
      <c r="T24" s="98">
        <v>78820</v>
      </c>
      <c r="U24" s="98">
        <v>116549</v>
      </c>
      <c r="V24" s="110">
        <v>404</v>
      </c>
      <c r="W24" s="110" t="str">
        <f>IF(AD24="CANCELADO","N/A",VLOOKUP(V24,MOVIL!$A:$B,2))</f>
        <v>KNZ845</v>
      </c>
      <c r="X24" s="98" t="str">
        <f>IF(AD24="CANCELADO","N/A",VLOOKUP(V24,MOVIL!$A:$P,16))</f>
        <v>MORALES SANCHEZ OSCAR ARMANDO</v>
      </c>
      <c r="Y24" s="110">
        <f>IF(AD24="CANCELADO","N/A",VLOOKUP(V24,MOVIL!$A:$Q,17))</f>
        <v>3102463894</v>
      </c>
      <c r="Z24" s="135">
        <v>1741473.222390092</v>
      </c>
      <c r="AA24" s="116"/>
      <c r="AB24" s="110"/>
      <c r="AC24" s="132">
        <v>1741473.222390092</v>
      </c>
      <c r="AD24" s="133"/>
      <c r="AE24" s="129"/>
      <c r="AF24" s="473"/>
    </row>
    <row r="25" spans="1:32" s="107" customFormat="1" ht="21" hidden="1" customHeight="1" x14ac:dyDescent="0.2">
      <c r="A25" s="109">
        <v>21</v>
      </c>
      <c r="B25" s="110">
        <v>2</v>
      </c>
      <c r="C25" s="113" t="s">
        <v>21</v>
      </c>
      <c r="D25" s="111">
        <v>45054</v>
      </c>
      <c r="E25" s="110">
        <v>125</v>
      </c>
      <c r="F25" s="98" t="s">
        <v>105</v>
      </c>
      <c r="G25" s="98" t="s">
        <v>106</v>
      </c>
      <c r="H25" s="98" t="s">
        <v>107</v>
      </c>
      <c r="I25" s="127" t="s">
        <v>25</v>
      </c>
      <c r="J25" s="98" t="s">
        <v>25</v>
      </c>
      <c r="K25" s="110">
        <v>1</v>
      </c>
      <c r="L25" s="110">
        <v>15</v>
      </c>
      <c r="M25" s="111">
        <v>45058</v>
      </c>
      <c r="N25" s="130">
        <v>0.25</v>
      </c>
      <c r="O25" s="111">
        <v>45058</v>
      </c>
      <c r="P25" s="130">
        <v>0.72916666666666663</v>
      </c>
      <c r="Q25" s="98" t="s">
        <v>108</v>
      </c>
      <c r="R25" s="109">
        <v>3042917277</v>
      </c>
      <c r="S25" s="98" t="s">
        <v>109</v>
      </c>
      <c r="T25" s="98">
        <v>78821</v>
      </c>
      <c r="U25" s="98">
        <v>116550</v>
      </c>
      <c r="V25" s="110">
        <v>332</v>
      </c>
      <c r="W25" s="110" t="str">
        <f>IF(AD25="CANCELADO","N/A",VLOOKUP(V25,MOVIL!$A:$B,2))</f>
        <v>EXZ188</v>
      </c>
      <c r="X25" s="98" t="str">
        <f>IF(AD25="CANCELADO","N/A",VLOOKUP(V25,MOVIL!$A:$P,16))</f>
        <v>ELI CARREÑO</v>
      </c>
      <c r="Y25" s="110">
        <f>IF(AD25="CANCELADO","N/A",VLOOKUP(V25,MOVIL!$A:$Q,17))</f>
        <v>313608820</v>
      </c>
      <c r="Z25" s="135">
        <v>650229.83134411147</v>
      </c>
      <c r="AA25" s="136"/>
      <c r="AB25" s="110"/>
      <c r="AC25" s="132">
        <v>650229.83134411147</v>
      </c>
      <c r="AD25" s="141"/>
      <c r="AE25" s="129"/>
      <c r="AF25" s="473"/>
    </row>
    <row r="26" spans="1:32" s="107" customFormat="1" ht="21" hidden="1" customHeight="1" x14ac:dyDescent="0.2">
      <c r="A26" s="109">
        <v>22</v>
      </c>
      <c r="B26" s="110">
        <v>2</v>
      </c>
      <c r="C26" s="113" t="s">
        <v>21</v>
      </c>
      <c r="D26" s="111">
        <v>45054</v>
      </c>
      <c r="E26" s="110">
        <v>125</v>
      </c>
      <c r="F26" s="98" t="s">
        <v>105</v>
      </c>
      <c r="G26" s="98" t="s">
        <v>106</v>
      </c>
      <c r="H26" s="98" t="s">
        <v>107</v>
      </c>
      <c r="I26" s="127" t="s">
        <v>25</v>
      </c>
      <c r="J26" s="98" t="s">
        <v>25</v>
      </c>
      <c r="K26" s="110">
        <v>1</v>
      </c>
      <c r="L26" s="110">
        <v>30</v>
      </c>
      <c r="M26" s="111">
        <v>45058</v>
      </c>
      <c r="N26" s="130">
        <v>0.25</v>
      </c>
      <c r="O26" s="111">
        <v>45058</v>
      </c>
      <c r="P26" s="130">
        <v>0.72916666666666663</v>
      </c>
      <c r="Q26" s="98" t="s">
        <v>108</v>
      </c>
      <c r="R26" s="109">
        <v>3042917277</v>
      </c>
      <c r="S26" s="98" t="s">
        <v>109</v>
      </c>
      <c r="T26" s="98">
        <v>78821</v>
      </c>
      <c r="U26" s="98">
        <v>116550</v>
      </c>
      <c r="V26" s="110">
        <v>332</v>
      </c>
      <c r="W26" s="110" t="str">
        <f>IF(AD26="CANCELADO","N/A",VLOOKUP(V26,MOVIL!$A:$B,2))</f>
        <v>EXZ188</v>
      </c>
      <c r="X26" s="98" t="str">
        <f>IF(AD26="CANCELADO","N/A",VLOOKUP(V26,MOVIL!$A:$P,16))</f>
        <v>ELI CARREÑO</v>
      </c>
      <c r="Y26" s="110">
        <f>IF(AD26="CANCELADO","N/A",VLOOKUP(V26,MOVIL!$A:$Q,17))</f>
        <v>313608820</v>
      </c>
      <c r="Z26" s="135">
        <v>700200</v>
      </c>
      <c r="AA26" s="136"/>
      <c r="AB26" s="110"/>
      <c r="AC26" s="132">
        <v>700200</v>
      </c>
      <c r="AD26" s="142" t="s">
        <v>120</v>
      </c>
      <c r="AE26" s="129" t="s">
        <v>121</v>
      </c>
      <c r="AF26" s="473"/>
    </row>
    <row r="27" spans="1:32" s="107" customFormat="1" ht="21" hidden="1" customHeight="1" x14ac:dyDescent="0.2">
      <c r="A27" s="109">
        <v>23</v>
      </c>
      <c r="B27" s="110">
        <v>2</v>
      </c>
      <c r="C27" s="113" t="s">
        <v>21</v>
      </c>
      <c r="D27" s="111">
        <v>45054</v>
      </c>
      <c r="E27" s="110">
        <v>18</v>
      </c>
      <c r="F27" s="98" t="s">
        <v>114</v>
      </c>
      <c r="G27" s="98" t="s">
        <v>115</v>
      </c>
      <c r="H27" s="98" t="s">
        <v>116</v>
      </c>
      <c r="I27" s="127" t="s">
        <v>25</v>
      </c>
      <c r="J27" s="98" t="s">
        <v>25</v>
      </c>
      <c r="K27" s="110">
        <v>1</v>
      </c>
      <c r="L27" s="110">
        <v>31</v>
      </c>
      <c r="M27" s="111">
        <v>45058</v>
      </c>
      <c r="N27" s="130">
        <v>0.20833333333333334</v>
      </c>
      <c r="O27" s="111">
        <v>45058</v>
      </c>
      <c r="P27" s="130">
        <v>0.83333333333333337</v>
      </c>
      <c r="Q27" s="98" t="s">
        <v>113</v>
      </c>
      <c r="R27" s="110">
        <v>3123890934</v>
      </c>
      <c r="S27" s="98"/>
      <c r="T27" s="98">
        <v>78822</v>
      </c>
      <c r="U27" s="98">
        <v>116551</v>
      </c>
      <c r="V27" s="110">
        <v>365</v>
      </c>
      <c r="W27" s="110" t="str">
        <f>IF(AD27="CANCELADO","N/A",VLOOKUP(V27,MOVIL!$A:$B,2))</f>
        <v>EQP710</v>
      </c>
      <c r="X27" s="98" t="str">
        <f>IF(AD27="CANCELADO","N/A",VLOOKUP(V27,MOVIL!$A:$P,16))</f>
        <v>CARLOS FERNANDO VELEZ</v>
      </c>
      <c r="Y27" s="110">
        <f>IF(AD27="CANCELADO","N/A",VLOOKUP(V27,MOVIL!$A:$Q,17))</f>
        <v>313608820</v>
      </c>
      <c r="Z27" s="135">
        <v>904837.96716523287</v>
      </c>
      <c r="AA27" s="136"/>
      <c r="AB27" s="110"/>
      <c r="AC27" s="132">
        <v>904837.96716523287</v>
      </c>
      <c r="AD27" s="133"/>
      <c r="AE27" s="129"/>
      <c r="AF27" s="473"/>
    </row>
    <row r="28" spans="1:32" s="107" customFormat="1" ht="21" hidden="1" customHeight="1" x14ac:dyDescent="0.2">
      <c r="A28" s="109">
        <v>24</v>
      </c>
      <c r="B28" s="110">
        <v>2</v>
      </c>
      <c r="C28" s="113" t="s">
        <v>21</v>
      </c>
      <c r="D28" s="111">
        <v>45054</v>
      </c>
      <c r="E28" s="110">
        <v>153</v>
      </c>
      <c r="F28" s="98" t="s">
        <v>122</v>
      </c>
      <c r="G28" s="98" t="s">
        <v>123</v>
      </c>
      <c r="H28" s="98" t="s">
        <v>124</v>
      </c>
      <c r="I28" s="127" t="s">
        <v>25</v>
      </c>
      <c r="J28" s="98" t="s">
        <v>25</v>
      </c>
      <c r="K28" s="110">
        <v>1</v>
      </c>
      <c r="L28" s="110">
        <v>42</v>
      </c>
      <c r="M28" s="111">
        <v>45058</v>
      </c>
      <c r="N28" s="128">
        <v>0.29166666666666669</v>
      </c>
      <c r="O28" s="111">
        <v>45058</v>
      </c>
      <c r="P28" s="128">
        <v>0.72916666666666663</v>
      </c>
      <c r="Q28" s="98" t="s">
        <v>125</v>
      </c>
      <c r="R28" s="110">
        <v>3002250549</v>
      </c>
      <c r="S28" s="98" t="s">
        <v>126</v>
      </c>
      <c r="T28" s="98">
        <v>78823</v>
      </c>
      <c r="U28" s="98">
        <v>116552</v>
      </c>
      <c r="V28" s="110">
        <v>412</v>
      </c>
      <c r="W28" s="110" t="str">
        <f>IF(AD28="CANCELADO","N/A",VLOOKUP(V28,MOVIL!$A:$B,2))</f>
        <v>KNZ845</v>
      </c>
      <c r="X28" s="98" t="str">
        <f>IF(AD28="CANCELADO","N/A",VLOOKUP(V28,MOVIL!$A:$P,16))</f>
        <v>MORALES SANCHEZ OSCAR ARMANDO</v>
      </c>
      <c r="Y28" s="110">
        <f>IF(AD28="CANCELADO","N/A",VLOOKUP(V28,MOVIL!$A:$Q,17))</f>
        <v>3102463894</v>
      </c>
      <c r="Z28" s="135">
        <v>528571.01753789675</v>
      </c>
      <c r="AA28" s="136"/>
      <c r="AB28" s="110"/>
      <c r="AC28" s="132">
        <v>528571.01753789675</v>
      </c>
      <c r="AD28" s="133"/>
      <c r="AE28" s="129"/>
      <c r="AF28" s="473"/>
    </row>
    <row r="29" spans="1:32" s="107" customFormat="1" ht="21" hidden="1" customHeight="1" x14ac:dyDescent="0.2">
      <c r="A29" s="109">
        <v>25</v>
      </c>
      <c r="B29" s="110"/>
      <c r="C29" s="113" t="s">
        <v>72</v>
      </c>
      <c r="D29" s="111">
        <v>45057</v>
      </c>
      <c r="E29" s="110">
        <v>209</v>
      </c>
      <c r="F29" s="98" t="s">
        <v>154</v>
      </c>
      <c r="G29" s="98" t="s">
        <v>154</v>
      </c>
      <c r="H29" s="98" t="s">
        <v>56</v>
      </c>
      <c r="I29" s="127" t="s">
        <v>155</v>
      </c>
      <c r="J29" s="98" t="s">
        <v>155</v>
      </c>
      <c r="K29" s="110">
        <v>2</v>
      </c>
      <c r="L29" s="110">
        <v>23</v>
      </c>
      <c r="M29" s="111">
        <v>45058</v>
      </c>
      <c r="N29" s="128">
        <v>0.25</v>
      </c>
      <c r="O29" s="111">
        <v>45059</v>
      </c>
      <c r="P29" s="128">
        <v>0.625</v>
      </c>
      <c r="Q29" s="98" t="s">
        <v>156</v>
      </c>
      <c r="R29" s="110">
        <v>3005635286</v>
      </c>
      <c r="S29" s="98"/>
      <c r="T29" s="98">
        <v>78824</v>
      </c>
      <c r="U29" s="98">
        <v>116553</v>
      </c>
      <c r="V29" s="110">
        <v>472</v>
      </c>
      <c r="W29" s="110" t="str">
        <f>IF(AD29="CANCELADO","N/A",VLOOKUP(V29,MOVIL!$A:$B,2))</f>
        <v>LQK873</v>
      </c>
      <c r="X29" s="98" t="str">
        <f>IF(AD29="CANCELADO","N/A",VLOOKUP(V29,MOVIL!$A:$P,16))</f>
        <v>CARREÑO RAMIREZ JHON ARTURO</v>
      </c>
      <c r="Y29" s="110">
        <f>IF(AD29="CANCELADO","N/A",VLOOKUP(V29,MOVIL!$A:$Q,17))</f>
        <v>0</v>
      </c>
      <c r="Z29" s="134">
        <v>3108141.6711462419</v>
      </c>
      <c r="AA29" s="116"/>
      <c r="AB29" s="110"/>
      <c r="AC29" s="118">
        <v>3108141.6711462419</v>
      </c>
      <c r="AD29" s="117"/>
      <c r="AE29" s="129"/>
      <c r="AF29" s="473"/>
    </row>
    <row r="30" spans="1:32" s="107" customFormat="1" ht="21" hidden="1" customHeight="1" x14ac:dyDescent="0.2">
      <c r="A30" s="109">
        <v>26</v>
      </c>
      <c r="B30" s="110">
        <v>1</v>
      </c>
      <c r="C30" s="113" t="s">
        <v>21</v>
      </c>
      <c r="D30" s="111">
        <v>45054</v>
      </c>
      <c r="E30" s="110">
        <v>65</v>
      </c>
      <c r="F30" s="98" t="s">
        <v>64</v>
      </c>
      <c r="G30" s="98" t="s">
        <v>65</v>
      </c>
      <c r="H30" s="98" t="s">
        <v>56</v>
      </c>
      <c r="I30" s="127" t="s">
        <v>25</v>
      </c>
      <c r="J30" s="98" t="s">
        <v>25</v>
      </c>
      <c r="K30" s="110">
        <v>2</v>
      </c>
      <c r="L30" s="110">
        <v>26</v>
      </c>
      <c r="M30" s="111">
        <v>45059</v>
      </c>
      <c r="N30" s="128">
        <v>0.20833333333333334</v>
      </c>
      <c r="O30" s="111">
        <v>45060</v>
      </c>
      <c r="P30" s="128">
        <v>0.70833333333333337</v>
      </c>
      <c r="Q30" s="98" t="s">
        <v>66</v>
      </c>
      <c r="R30" s="110">
        <v>3157169002</v>
      </c>
      <c r="S30" s="98"/>
      <c r="T30" s="98">
        <v>78839</v>
      </c>
      <c r="U30" s="98">
        <v>116581</v>
      </c>
      <c r="V30" s="110">
        <v>473</v>
      </c>
      <c r="W30" s="110" t="str">
        <f>IF(AD30="CANCELADO","N/A",VLOOKUP(V30,MOVIL!$A:$B,2))</f>
        <v>LQK873</v>
      </c>
      <c r="X30" s="98" t="str">
        <f>IF(AD30="CANCELADO","N/A",VLOOKUP(V30,MOVIL!$A:$P,16))</f>
        <v>CARREÑO RAMIREZ JHON ARTURO</v>
      </c>
      <c r="Y30" s="110">
        <f>IF(AD30="CANCELADO","N/A",VLOOKUP(V30,MOVIL!$A:$Q,17))</f>
        <v>0</v>
      </c>
      <c r="Z30" s="134">
        <v>1484561.0186584098</v>
      </c>
      <c r="AA30" s="116"/>
      <c r="AB30" s="110"/>
      <c r="AC30" s="132">
        <v>1484561.0186584098</v>
      </c>
      <c r="AD30" s="133"/>
      <c r="AE30" s="129"/>
      <c r="AF30" s="473"/>
    </row>
    <row r="31" spans="1:32" s="107" customFormat="1" ht="21" hidden="1" customHeight="1" x14ac:dyDescent="0.2">
      <c r="A31" s="109">
        <v>27</v>
      </c>
      <c r="B31" s="110"/>
      <c r="C31" s="113" t="s">
        <v>72</v>
      </c>
      <c r="D31" s="111">
        <v>45051</v>
      </c>
      <c r="E31" s="110">
        <v>211</v>
      </c>
      <c r="F31" s="98" t="s">
        <v>86</v>
      </c>
      <c r="G31" s="98" t="s">
        <v>86</v>
      </c>
      <c r="H31" s="98" t="s">
        <v>87</v>
      </c>
      <c r="I31" s="127" t="s">
        <v>88</v>
      </c>
      <c r="J31" s="98" t="s">
        <v>88</v>
      </c>
      <c r="K31" s="110">
        <v>1</v>
      </c>
      <c r="L31" s="110">
        <v>24</v>
      </c>
      <c r="M31" s="111">
        <v>45059</v>
      </c>
      <c r="N31" s="128">
        <v>0.27083333333333331</v>
      </c>
      <c r="O31" s="111">
        <v>45059</v>
      </c>
      <c r="P31" s="128">
        <v>0.75</v>
      </c>
      <c r="Q31" s="98" t="s">
        <v>89</v>
      </c>
      <c r="R31" s="98">
        <v>3105530557</v>
      </c>
      <c r="S31" s="129"/>
      <c r="T31" s="98">
        <v>78840</v>
      </c>
      <c r="U31" s="98">
        <v>116579</v>
      </c>
      <c r="V31" s="109">
        <v>456</v>
      </c>
      <c r="W31" s="110" t="str">
        <f>IF(AD31="CANCELADO","N/A",VLOOKUP(V31,MOVIL!$A:$B,2))</f>
        <v>KNZ845</v>
      </c>
      <c r="X31" s="98" t="str">
        <f>IF(AD31="CANCELADO","N/A",VLOOKUP(V31,MOVIL!$A:$P,16))</f>
        <v>MORALES SANCHEZ OSCAR ARMANDO</v>
      </c>
      <c r="Y31" s="110">
        <f>IF(AD31="CANCELADO","N/A",VLOOKUP(V31,MOVIL!$A:$Q,17))</f>
        <v>3102463894</v>
      </c>
      <c r="Z31" s="135">
        <v>1255642.7983438692</v>
      </c>
      <c r="AA31" s="136"/>
      <c r="AB31" s="110"/>
      <c r="AC31" s="118">
        <v>1255642.7983438692</v>
      </c>
      <c r="AD31" s="117"/>
      <c r="AE31" s="129"/>
      <c r="AF31" s="473"/>
    </row>
    <row r="32" spans="1:32" s="107" customFormat="1" ht="21" hidden="1" customHeight="1" x14ac:dyDescent="0.2">
      <c r="A32" s="109">
        <v>28</v>
      </c>
      <c r="B32" s="110"/>
      <c r="C32" s="113" t="s">
        <v>72</v>
      </c>
      <c r="D32" s="111">
        <v>45051</v>
      </c>
      <c r="E32" s="110">
        <v>216</v>
      </c>
      <c r="F32" s="98" t="s">
        <v>96</v>
      </c>
      <c r="G32" s="98" t="s">
        <v>96</v>
      </c>
      <c r="H32" s="98" t="s">
        <v>97</v>
      </c>
      <c r="I32" s="127" t="s">
        <v>98</v>
      </c>
      <c r="J32" s="98" t="s">
        <v>98</v>
      </c>
      <c r="K32" s="110">
        <v>9</v>
      </c>
      <c r="L32" s="110">
        <v>65</v>
      </c>
      <c r="M32" s="111">
        <v>45059</v>
      </c>
      <c r="N32" s="128">
        <v>4.1666666666666664E-2</v>
      </c>
      <c r="O32" s="111">
        <v>45067</v>
      </c>
      <c r="P32" s="128">
        <v>0.91666666666666663</v>
      </c>
      <c r="Q32" s="98" t="s">
        <v>99</v>
      </c>
      <c r="R32" s="98" t="s">
        <v>100</v>
      </c>
      <c r="S32" s="98"/>
      <c r="T32" s="98">
        <v>78838</v>
      </c>
      <c r="U32" s="98">
        <v>116573</v>
      </c>
      <c r="V32" s="110">
        <v>393</v>
      </c>
      <c r="W32" s="110" t="str">
        <f>IF(AD32="CANCELADO","N/A",VLOOKUP(V32,MOVIL!$A:$B,2))</f>
        <v>KNZ845</v>
      </c>
      <c r="X32" s="98" t="str">
        <f>IF(AD32="CANCELADO","N/A",VLOOKUP(V32,MOVIL!$A:$P,16))</f>
        <v>MORALES SANCHEZ OSCAR ARMANDO</v>
      </c>
      <c r="Y32" s="110">
        <f>IF(AD32="CANCELADO","N/A",VLOOKUP(V32,MOVIL!$A:$Q,17))</f>
        <v>3102463894</v>
      </c>
      <c r="Z32" s="134">
        <v>12895442.854873406</v>
      </c>
      <c r="AA32" s="116"/>
      <c r="AB32" s="110"/>
      <c r="AC32" s="118">
        <v>12895442.854873406</v>
      </c>
      <c r="AD32" s="129" t="s">
        <v>101</v>
      </c>
      <c r="AE32" s="129"/>
      <c r="AF32" s="473"/>
    </row>
    <row r="33" spans="1:32" s="107" customFormat="1" ht="21" hidden="1" customHeight="1" x14ac:dyDescent="0.2">
      <c r="A33" s="109">
        <v>29</v>
      </c>
      <c r="B33" s="110"/>
      <c r="C33" s="113" t="s">
        <v>72</v>
      </c>
      <c r="D33" s="111">
        <v>45051</v>
      </c>
      <c r="E33" s="110">
        <v>216</v>
      </c>
      <c r="F33" s="98" t="s">
        <v>96</v>
      </c>
      <c r="G33" s="98" t="s">
        <v>96</v>
      </c>
      <c r="H33" s="98" t="s">
        <v>97</v>
      </c>
      <c r="I33" s="127" t="s">
        <v>98</v>
      </c>
      <c r="J33" s="98" t="s">
        <v>98</v>
      </c>
      <c r="K33" s="110">
        <v>9</v>
      </c>
      <c r="L33" s="110">
        <v>65</v>
      </c>
      <c r="M33" s="111">
        <v>45059</v>
      </c>
      <c r="N33" s="128">
        <v>4.1666666666666664E-2</v>
      </c>
      <c r="O33" s="111">
        <v>45067</v>
      </c>
      <c r="P33" s="128">
        <v>0.91666666666666663</v>
      </c>
      <c r="Q33" s="98" t="s">
        <v>99</v>
      </c>
      <c r="R33" s="98" t="s">
        <v>100</v>
      </c>
      <c r="S33" s="98"/>
      <c r="T33" s="98">
        <v>88838</v>
      </c>
      <c r="U33" s="98">
        <v>116572</v>
      </c>
      <c r="V33" s="110">
        <v>332</v>
      </c>
      <c r="W33" s="110" t="str">
        <f>IF(AD33="CANCELADO","N/A",VLOOKUP(V33,MOVIL!$A:$B,2))</f>
        <v>EXZ188</v>
      </c>
      <c r="X33" s="98" t="str">
        <f>IF(AD33="CANCELADO","N/A",VLOOKUP(V33,MOVIL!$A:$P,16))</f>
        <v>ELI CARREÑO</v>
      </c>
      <c r="Y33" s="110">
        <f>IF(AD33="CANCELADO","N/A",VLOOKUP(V33,MOVIL!$A:$Q,17))</f>
        <v>313608820</v>
      </c>
      <c r="Z33" s="134">
        <v>12895442.854873406</v>
      </c>
      <c r="AA33" s="116"/>
      <c r="AB33" s="110"/>
      <c r="AC33" s="118">
        <v>12895442.854873406</v>
      </c>
      <c r="AD33" s="129" t="s">
        <v>101</v>
      </c>
      <c r="AE33" s="129"/>
      <c r="AF33" s="473"/>
    </row>
    <row r="34" spans="1:32" s="107" customFormat="1" ht="21" hidden="1" customHeight="1" x14ac:dyDescent="0.2">
      <c r="A34" s="109">
        <v>30</v>
      </c>
      <c r="B34" s="110">
        <v>2</v>
      </c>
      <c r="C34" s="113" t="s">
        <v>21</v>
      </c>
      <c r="D34" s="111">
        <v>45054</v>
      </c>
      <c r="E34" s="110">
        <v>84</v>
      </c>
      <c r="F34" s="98" t="s">
        <v>127</v>
      </c>
      <c r="G34" s="98" t="s">
        <v>128</v>
      </c>
      <c r="H34" s="98" t="s">
        <v>129</v>
      </c>
      <c r="I34" s="127" t="s">
        <v>48</v>
      </c>
      <c r="J34" s="98" t="s">
        <v>48</v>
      </c>
      <c r="K34" s="110">
        <v>1</v>
      </c>
      <c r="L34" s="110">
        <v>20</v>
      </c>
      <c r="M34" s="111">
        <v>45059</v>
      </c>
      <c r="N34" s="128">
        <v>0.29166666666666669</v>
      </c>
      <c r="O34" s="111">
        <v>45059</v>
      </c>
      <c r="P34" s="128">
        <v>0.70833333333333337</v>
      </c>
      <c r="Q34" s="98" t="s">
        <v>130</v>
      </c>
      <c r="R34" s="110">
        <v>3015446445</v>
      </c>
      <c r="S34" s="98"/>
      <c r="T34" s="98">
        <v>78836</v>
      </c>
      <c r="U34" s="98">
        <v>116572</v>
      </c>
      <c r="V34" s="110">
        <v>471</v>
      </c>
      <c r="W34" s="110" t="str">
        <f>IF(AD34="CANCELADO","N/A",VLOOKUP(V34,MOVIL!$A:$B,2))</f>
        <v>LQK873</v>
      </c>
      <c r="X34" s="98" t="str">
        <f>IF(AD34="CANCELADO","N/A",VLOOKUP(V34,MOVIL!$A:$P,16))</f>
        <v>CARREÑO RAMIREZ JHON ARTURO</v>
      </c>
      <c r="Y34" s="110">
        <f>IF(AD34="CANCELADO","N/A",VLOOKUP(V34,MOVIL!$A:$Q,17))</f>
        <v>0</v>
      </c>
      <c r="Z34" s="135">
        <v>479723.05149317707</v>
      </c>
      <c r="AA34" s="136"/>
      <c r="AB34" s="110"/>
      <c r="AC34" s="132">
        <v>479723.05149317707</v>
      </c>
      <c r="AD34" s="133"/>
      <c r="AE34" s="129"/>
      <c r="AF34" s="473"/>
    </row>
    <row r="35" spans="1:32" s="107" customFormat="1" ht="21" hidden="1" customHeight="1" x14ac:dyDescent="0.2">
      <c r="A35" s="109">
        <v>31</v>
      </c>
      <c r="B35" s="110">
        <v>2</v>
      </c>
      <c r="C35" s="113" t="s">
        <v>21</v>
      </c>
      <c r="D35" s="111">
        <v>45054</v>
      </c>
      <c r="E35" s="110">
        <v>130</v>
      </c>
      <c r="F35" s="98" t="s">
        <v>131</v>
      </c>
      <c r="G35" s="98" t="s">
        <v>132</v>
      </c>
      <c r="H35" s="98" t="s">
        <v>133</v>
      </c>
      <c r="I35" s="127" t="s">
        <v>48</v>
      </c>
      <c r="J35" s="98" t="s">
        <v>48</v>
      </c>
      <c r="K35" s="110">
        <v>1</v>
      </c>
      <c r="L35" s="110">
        <v>26</v>
      </c>
      <c r="M35" s="111">
        <v>45059</v>
      </c>
      <c r="N35" s="128">
        <v>0.29166666666666669</v>
      </c>
      <c r="O35" s="111">
        <v>45059</v>
      </c>
      <c r="P35" s="128">
        <v>0.70833333333333337</v>
      </c>
      <c r="Q35" s="98" t="s">
        <v>134</v>
      </c>
      <c r="R35" s="110">
        <v>3003645744</v>
      </c>
      <c r="S35" s="98"/>
      <c r="T35" s="98">
        <v>78841</v>
      </c>
      <c r="U35" s="98">
        <v>116588</v>
      </c>
      <c r="V35" s="110">
        <v>151</v>
      </c>
      <c r="W35" s="110" t="str">
        <f>IF(AD35="CANCELADO","N/A",VLOOKUP(V35,MOVIL!$A:$B,2))</f>
        <v>WLK854</v>
      </c>
      <c r="X35" s="98" t="str">
        <f>IF(AD35="CANCELADO","N/A",VLOOKUP(V35,MOVIL!$A:$P,16))</f>
        <v>PEDREROS ESPEJO MANUEL FERNANDO</v>
      </c>
      <c r="Y35" s="110">
        <f>IF(AD35="CANCELADO","N/A",VLOOKUP(V35,MOVIL!$A:$Q,17))</f>
        <v>3166769803</v>
      </c>
      <c r="Z35" s="135">
        <v>700230</v>
      </c>
      <c r="AA35" s="136"/>
      <c r="AB35" s="110"/>
      <c r="AC35" s="132">
        <v>700230</v>
      </c>
      <c r="AD35" s="137" t="s">
        <v>248</v>
      </c>
      <c r="AE35" s="129" t="s">
        <v>249</v>
      </c>
      <c r="AF35" s="473"/>
    </row>
    <row r="36" spans="1:32" s="107" customFormat="1" ht="21" hidden="1" customHeight="1" x14ac:dyDescent="0.2">
      <c r="A36" s="109">
        <v>32</v>
      </c>
      <c r="B36" s="110"/>
      <c r="C36" s="113" t="s">
        <v>72</v>
      </c>
      <c r="D36" s="111">
        <v>45057</v>
      </c>
      <c r="E36" s="110">
        <v>209</v>
      </c>
      <c r="F36" s="98" t="s">
        <v>154</v>
      </c>
      <c r="G36" s="98" t="s">
        <v>154</v>
      </c>
      <c r="H36" s="98" t="s">
        <v>56</v>
      </c>
      <c r="I36" s="127" t="s">
        <v>177</v>
      </c>
      <c r="J36" s="98" t="s">
        <v>155</v>
      </c>
      <c r="K36" s="110">
        <v>2</v>
      </c>
      <c r="L36" s="110">
        <v>21</v>
      </c>
      <c r="M36" s="111">
        <v>45059</v>
      </c>
      <c r="N36" s="128">
        <v>0.25</v>
      </c>
      <c r="O36" s="111">
        <v>45060</v>
      </c>
      <c r="P36" s="128">
        <v>0.625</v>
      </c>
      <c r="Q36" s="98" t="s">
        <v>156</v>
      </c>
      <c r="R36" s="98">
        <v>3005635286</v>
      </c>
      <c r="S36" s="98"/>
      <c r="T36" s="98">
        <v>78842</v>
      </c>
      <c r="U36" s="98">
        <v>116578</v>
      </c>
      <c r="V36" s="110">
        <v>363</v>
      </c>
      <c r="W36" s="110" t="str">
        <f>IF(AD36="CANCELADO","N/A",VLOOKUP(V36,MOVIL!$A:$B,2))</f>
        <v>EQP710</v>
      </c>
      <c r="X36" s="98" t="str">
        <f>IF(AD36="CANCELADO","N/A",VLOOKUP(V36,MOVIL!$A:$P,16))</f>
        <v>CARLOS FERNANDO VELEZ</v>
      </c>
      <c r="Y36" s="110">
        <f>IF(AD36="CANCELADO","N/A",VLOOKUP(V36,MOVIL!$A:$Q,17))</f>
        <v>313608820</v>
      </c>
      <c r="Z36" s="134">
        <v>3108141.6711462419</v>
      </c>
      <c r="AA36" s="143"/>
      <c r="AB36" s="144"/>
      <c r="AC36" s="118">
        <v>3108141.6711462419</v>
      </c>
      <c r="AD36" s="117"/>
      <c r="AE36" s="129"/>
      <c r="AF36" s="473"/>
    </row>
    <row r="37" spans="1:32" s="107" customFormat="1" ht="21" hidden="1" customHeight="1" x14ac:dyDescent="0.2">
      <c r="A37" s="109">
        <v>33</v>
      </c>
      <c r="B37" s="110"/>
      <c r="C37" s="113" t="s">
        <v>72</v>
      </c>
      <c r="D37" s="111">
        <v>45057</v>
      </c>
      <c r="E37" s="110">
        <v>69</v>
      </c>
      <c r="F37" s="98" t="s">
        <v>185</v>
      </c>
      <c r="G37" s="98" t="s">
        <v>186</v>
      </c>
      <c r="H37" s="98" t="s">
        <v>187</v>
      </c>
      <c r="I37" s="127" t="s">
        <v>166</v>
      </c>
      <c r="J37" s="98" t="s">
        <v>166</v>
      </c>
      <c r="K37" s="110">
        <v>3</v>
      </c>
      <c r="L37" s="110">
        <v>46</v>
      </c>
      <c r="M37" s="111">
        <v>45059</v>
      </c>
      <c r="N37" s="128">
        <v>0.29166666666666669</v>
      </c>
      <c r="O37" s="111">
        <v>45061</v>
      </c>
      <c r="P37" s="128">
        <v>0.625</v>
      </c>
      <c r="Q37" s="98" t="s">
        <v>184</v>
      </c>
      <c r="R37" s="98">
        <v>3115956974</v>
      </c>
      <c r="S37" s="98"/>
      <c r="T37" s="98">
        <v>78844</v>
      </c>
      <c r="U37" s="98">
        <v>116590</v>
      </c>
      <c r="V37" s="110">
        <v>207</v>
      </c>
      <c r="W37" s="110" t="str">
        <f>IF(AD37="CANCELADO","N/A",VLOOKUP(V37,MOVIL!$A:$B,2))</f>
        <v>WLK854</v>
      </c>
      <c r="X37" s="98" t="str">
        <f>IF(AD37="CANCELADO","N/A",VLOOKUP(V37,MOVIL!$A:$P,16))</f>
        <v>PEDREROS ESPEJO MANUEL FERNANDO</v>
      </c>
      <c r="Y37" s="110">
        <f>IF(AD37="CANCELADO","N/A",VLOOKUP(V37,MOVIL!$A:$Q,17))</f>
        <v>3166769803</v>
      </c>
      <c r="Z37" s="135">
        <v>616128.47537392494</v>
      </c>
      <c r="AA37" s="145">
        <v>2</v>
      </c>
      <c r="AB37" s="134">
        <v>1100000</v>
      </c>
      <c r="AC37" s="118">
        <v>2816128.4753739247</v>
      </c>
      <c r="AD37" s="129" t="s">
        <v>101</v>
      </c>
      <c r="AE37" s="129"/>
      <c r="AF37" s="473"/>
    </row>
    <row r="38" spans="1:32" s="107" customFormat="1" ht="21" hidden="1" customHeight="1" x14ac:dyDescent="0.2">
      <c r="A38" s="109">
        <v>34</v>
      </c>
      <c r="B38" s="110"/>
      <c r="C38" s="113" t="s">
        <v>72</v>
      </c>
      <c r="D38" s="111">
        <v>45057</v>
      </c>
      <c r="E38" s="110">
        <v>69</v>
      </c>
      <c r="F38" s="98" t="s">
        <v>185</v>
      </c>
      <c r="G38" s="98" t="s">
        <v>186</v>
      </c>
      <c r="H38" s="98" t="s">
        <v>187</v>
      </c>
      <c r="I38" s="127" t="s">
        <v>166</v>
      </c>
      <c r="J38" s="98" t="s">
        <v>166</v>
      </c>
      <c r="K38" s="110">
        <v>3</v>
      </c>
      <c r="L38" s="110">
        <v>46</v>
      </c>
      <c r="M38" s="111">
        <v>45059</v>
      </c>
      <c r="N38" s="128">
        <v>0.29166666666666669</v>
      </c>
      <c r="O38" s="111">
        <v>45061</v>
      </c>
      <c r="P38" s="128">
        <v>0.625</v>
      </c>
      <c r="Q38" s="98" t="s">
        <v>184</v>
      </c>
      <c r="R38" s="98">
        <v>3115956974</v>
      </c>
      <c r="S38" s="98"/>
      <c r="T38" s="98">
        <v>78844</v>
      </c>
      <c r="U38" s="98">
        <v>116589</v>
      </c>
      <c r="V38" s="110">
        <v>364</v>
      </c>
      <c r="W38" s="110" t="str">
        <f>IF(AD38="CANCELADO","N/A",VLOOKUP(V38,MOVIL!$A:$B,2))</f>
        <v>EQP710</v>
      </c>
      <c r="X38" s="98" t="str">
        <f>IF(AD38="CANCELADO","N/A",VLOOKUP(V38,MOVIL!$A:$P,16))</f>
        <v>CARLOS FERNANDO VELEZ</v>
      </c>
      <c r="Y38" s="110">
        <f>IF(AD38="CANCELADO","N/A",VLOOKUP(V38,MOVIL!$A:$Q,17))</f>
        <v>313608820</v>
      </c>
      <c r="Z38" s="134">
        <v>616128.47537392459</v>
      </c>
      <c r="AA38" s="110">
        <v>2</v>
      </c>
      <c r="AB38" s="134">
        <v>1100000</v>
      </c>
      <c r="AC38" s="118">
        <v>2816128.4753739247</v>
      </c>
      <c r="AD38" s="146" t="s">
        <v>101</v>
      </c>
      <c r="AE38" s="129"/>
      <c r="AF38" s="473"/>
    </row>
    <row r="39" spans="1:32" s="107" customFormat="1" ht="21" hidden="1" customHeight="1" x14ac:dyDescent="0.2">
      <c r="A39" s="109">
        <v>35</v>
      </c>
      <c r="B39" s="110">
        <v>3</v>
      </c>
      <c r="C39" s="113" t="s">
        <v>21</v>
      </c>
      <c r="D39" s="111">
        <v>45058</v>
      </c>
      <c r="E39" s="110">
        <v>36</v>
      </c>
      <c r="F39" s="98" t="s">
        <v>192</v>
      </c>
      <c r="G39" s="98" t="s">
        <v>193</v>
      </c>
      <c r="H39" s="98" t="s">
        <v>141</v>
      </c>
      <c r="I39" s="127" t="s">
        <v>48</v>
      </c>
      <c r="J39" s="98" t="s">
        <v>48</v>
      </c>
      <c r="K39" s="99">
        <v>1</v>
      </c>
      <c r="L39" s="110">
        <v>35</v>
      </c>
      <c r="M39" s="111">
        <v>45059</v>
      </c>
      <c r="N39" s="128">
        <v>0.27083333333333331</v>
      </c>
      <c r="O39" s="111">
        <v>45059</v>
      </c>
      <c r="P39" s="130" t="s">
        <v>194</v>
      </c>
      <c r="Q39" s="98" t="s">
        <v>195</v>
      </c>
      <c r="R39" s="98">
        <v>3002215286</v>
      </c>
      <c r="S39" s="98"/>
      <c r="T39" s="98">
        <v>78835</v>
      </c>
      <c r="U39" s="98">
        <v>116568</v>
      </c>
      <c r="V39" s="110">
        <v>440</v>
      </c>
      <c r="W39" s="110" t="str">
        <f>IF(AD39="CANCELADO","N/A",VLOOKUP(V39,MOVIL!$A:$B,2))</f>
        <v>KNZ845</v>
      </c>
      <c r="X39" s="98" t="str">
        <f>IF(AD39="CANCELADO","N/A",VLOOKUP(V39,MOVIL!$A:$P,16))</f>
        <v>MORALES SANCHEZ OSCAR ARMANDO</v>
      </c>
      <c r="Y39" s="110">
        <f>IF(AD39="CANCELADO","N/A",VLOOKUP(V39,MOVIL!$A:$Q,17))</f>
        <v>3102463894</v>
      </c>
      <c r="Z39" s="135">
        <v>768432.54328448547</v>
      </c>
      <c r="AA39" s="136"/>
      <c r="AB39" s="110"/>
      <c r="AC39" s="132">
        <v>768432.54328448547</v>
      </c>
      <c r="AD39" s="141"/>
      <c r="AE39" s="129"/>
      <c r="AF39" s="473"/>
    </row>
    <row r="40" spans="1:32" s="107" customFormat="1" ht="21" hidden="1" customHeight="1" x14ac:dyDescent="0.2">
      <c r="A40" s="109">
        <v>36</v>
      </c>
      <c r="B40" s="110">
        <v>2</v>
      </c>
      <c r="C40" s="113" t="s">
        <v>21</v>
      </c>
      <c r="D40" s="111">
        <v>45054</v>
      </c>
      <c r="E40" s="110">
        <v>117</v>
      </c>
      <c r="F40" s="98" t="s">
        <v>135</v>
      </c>
      <c r="G40" s="98" t="s">
        <v>136</v>
      </c>
      <c r="H40" s="98" t="s">
        <v>137</v>
      </c>
      <c r="I40" s="127" t="s">
        <v>25</v>
      </c>
      <c r="J40" s="98" t="s">
        <v>25</v>
      </c>
      <c r="K40" s="110">
        <v>2</v>
      </c>
      <c r="L40" s="110">
        <v>40</v>
      </c>
      <c r="M40" s="111">
        <v>45060</v>
      </c>
      <c r="N40" s="128">
        <v>0.20833333333333334</v>
      </c>
      <c r="O40" s="111">
        <v>45061</v>
      </c>
      <c r="P40" s="128">
        <v>0.75</v>
      </c>
      <c r="Q40" s="98" t="s">
        <v>138</v>
      </c>
      <c r="R40" s="110">
        <v>3227021431</v>
      </c>
      <c r="S40" s="98"/>
      <c r="T40" s="98">
        <v>78869</v>
      </c>
      <c r="U40" s="98">
        <v>116633</v>
      </c>
      <c r="V40" s="110">
        <v>429</v>
      </c>
      <c r="W40" s="110" t="str">
        <f>IF(AD40="CANCELADO","N/A",VLOOKUP(V40,MOVIL!$A:$B,2))</f>
        <v>KNZ845</v>
      </c>
      <c r="X40" s="98" t="str">
        <f>IF(AD40="CANCELADO","N/A",VLOOKUP(V40,MOVIL!$A:$P,16))</f>
        <v>MORALES SANCHEZ OSCAR ARMANDO</v>
      </c>
      <c r="Y40" s="110">
        <f>IF(AD40="CANCELADO","N/A",VLOOKUP(V40,MOVIL!$A:$Q,17))</f>
        <v>3102463894</v>
      </c>
      <c r="Z40" s="135">
        <v>1329952.8828372885</v>
      </c>
      <c r="AA40" s="136">
        <v>1</v>
      </c>
      <c r="AB40" s="134">
        <v>1200000</v>
      </c>
      <c r="AC40" s="132">
        <v>2529952.8828372885</v>
      </c>
      <c r="AD40" s="141"/>
      <c r="AE40" s="129"/>
      <c r="AF40" s="473"/>
    </row>
    <row r="41" spans="1:32" s="107" customFormat="1" ht="21" hidden="1" customHeight="1" x14ac:dyDescent="0.2">
      <c r="A41" s="109">
        <v>37</v>
      </c>
      <c r="B41" s="110">
        <v>3</v>
      </c>
      <c r="C41" s="113" t="s">
        <v>21</v>
      </c>
      <c r="D41" s="111">
        <v>45058</v>
      </c>
      <c r="E41" s="110">
        <v>49</v>
      </c>
      <c r="F41" s="98" t="s">
        <v>196</v>
      </c>
      <c r="G41" s="98" t="s">
        <v>197</v>
      </c>
      <c r="H41" s="98" t="s">
        <v>198</v>
      </c>
      <c r="I41" s="127" t="s">
        <v>25</v>
      </c>
      <c r="J41" s="98" t="s">
        <v>25</v>
      </c>
      <c r="K41" s="99">
        <v>5</v>
      </c>
      <c r="L41" s="110">
        <v>36</v>
      </c>
      <c r="M41" s="111">
        <v>45060</v>
      </c>
      <c r="N41" s="128">
        <v>0.27083333333333331</v>
      </c>
      <c r="O41" s="111">
        <v>45064</v>
      </c>
      <c r="P41" s="130">
        <v>0.29166666666666669</v>
      </c>
      <c r="Q41" s="98" t="s">
        <v>199</v>
      </c>
      <c r="R41" s="98">
        <v>3115181294</v>
      </c>
      <c r="S41" s="98"/>
      <c r="T41" s="98">
        <v>78870</v>
      </c>
      <c r="U41" s="98">
        <v>116635</v>
      </c>
      <c r="V41" s="110">
        <v>469</v>
      </c>
      <c r="W41" s="110" t="str">
        <f>IF(AD41="CANCELADO","N/A",VLOOKUP(V41,MOVIL!$A:$B,2))</f>
        <v>LQK873</v>
      </c>
      <c r="X41" s="98" t="str">
        <f>IF(AD41="CANCELADO","N/A",VLOOKUP(V41,MOVIL!$A:$P,16))</f>
        <v>CARREÑO RAMIREZ JHON ARTURO</v>
      </c>
      <c r="Y41" s="110">
        <f>IF(AD41="CANCELADO","N/A",VLOOKUP(V41,MOVIL!$A:$Q,17))</f>
        <v>0</v>
      </c>
      <c r="Z41" s="135">
        <v>3701149.1567205573</v>
      </c>
      <c r="AA41" s="136"/>
      <c r="AB41" s="110"/>
      <c r="AC41" s="132">
        <v>3701149.1567205573</v>
      </c>
      <c r="AD41" s="141"/>
      <c r="AE41" s="129"/>
      <c r="AF41" s="473"/>
    </row>
    <row r="42" spans="1:32" s="107" customFormat="1" ht="21" hidden="1" customHeight="1" x14ac:dyDescent="0.2">
      <c r="A42" s="109">
        <v>38</v>
      </c>
      <c r="B42" s="110"/>
      <c r="C42" s="113" t="s">
        <v>72</v>
      </c>
      <c r="D42" s="111">
        <v>45051</v>
      </c>
      <c r="E42" s="110">
        <v>207</v>
      </c>
      <c r="F42" s="98" t="s">
        <v>83</v>
      </c>
      <c r="G42" s="98" t="s">
        <v>83</v>
      </c>
      <c r="H42" s="98" t="s">
        <v>74</v>
      </c>
      <c r="I42" s="127" t="s">
        <v>84</v>
      </c>
      <c r="J42" s="98" t="s">
        <v>84</v>
      </c>
      <c r="K42" s="110">
        <v>5</v>
      </c>
      <c r="L42" s="110">
        <v>84</v>
      </c>
      <c r="M42" s="111">
        <v>45061</v>
      </c>
      <c r="N42" s="128">
        <v>4.1666666666666664E-2</v>
      </c>
      <c r="O42" s="111">
        <v>45065</v>
      </c>
      <c r="P42" s="128">
        <v>0.70833333333333337</v>
      </c>
      <c r="Q42" s="98" t="s">
        <v>82</v>
      </c>
      <c r="R42" s="98">
        <v>3123314506</v>
      </c>
      <c r="S42" s="98"/>
      <c r="T42" s="98">
        <v>78857</v>
      </c>
      <c r="U42" s="98">
        <v>116624</v>
      </c>
      <c r="V42" s="110">
        <v>436</v>
      </c>
      <c r="W42" s="110" t="str">
        <f>IF(AD42="CANCELADO","N/A",VLOOKUP(V42,MOVIL!$A:$B,2))</f>
        <v>KNZ845</v>
      </c>
      <c r="X42" s="98" t="str">
        <f>IF(AD42="CANCELADO","N/A",VLOOKUP(V42,MOVIL!$A:$P,16))</f>
        <v>MORALES SANCHEZ OSCAR ARMANDO</v>
      </c>
      <c r="Y42" s="110">
        <f>IF(AD42="CANCELADO","N/A",VLOOKUP(V42,MOVIL!$A:$Q,17))</f>
        <v>3102463894</v>
      </c>
      <c r="Z42" s="135">
        <v>6117025.5289218696</v>
      </c>
      <c r="AA42" s="136"/>
      <c r="AB42" s="110"/>
      <c r="AC42" s="118">
        <v>6117025.5289218696</v>
      </c>
      <c r="AD42" s="129" t="s">
        <v>101</v>
      </c>
      <c r="AE42" s="129"/>
      <c r="AF42" s="473"/>
    </row>
    <row r="43" spans="1:32" s="107" customFormat="1" ht="21" hidden="1" customHeight="1" x14ac:dyDescent="0.2">
      <c r="A43" s="109">
        <v>39</v>
      </c>
      <c r="B43" s="110"/>
      <c r="C43" s="113" t="s">
        <v>72</v>
      </c>
      <c r="D43" s="111">
        <v>45051</v>
      </c>
      <c r="E43" s="110">
        <v>207</v>
      </c>
      <c r="F43" s="98" t="s">
        <v>83</v>
      </c>
      <c r="G43" s="98" t="s">
        <v>83</v>
      </c>
      <c r="H43" s="98" t="s">
        <v>74</v>
      </c>
      <c r="I43" s="127" t="s">
        <v>84</v>
      </c>
      <c r="J43" s="98" t="s">
        <v>84</v>
      </c>
      <c r="K43" s="110">
        <v>5</v>
      </c>
      <c r="L43" s="110">
        <v>84</v>
      </c>
      <c r="M43" s="111">
        <v>45061</v>
      </c>
      <c r="N43" s="128">
        <v>4.1666666666666664E-2</v>
      </c>
      <c r="O43" s="111">
        <v>45065</v>
      </c>
      <c r="P43" s="128">
        <v>0.70833333333333337</v>
      </c>
      <c r="Q43" s="98" t="s">
        <v>82</v>
      </c>
      <c r="R43" s="98">
        <v>3123314506</v>
      </c>
      <c r="S43" s="98"/>
      <c r="T43" s="98">
        <v>78857</v>
      </c>
      <c r="U43" s="98">
        <v>116625</v>
      </c>
      <c r="V43" s="98" t="s">
        <v>85</v>
      </c>
      <c r="W43" s="110" t="str">
        <f>IF(AD43="CANCELADO","N/A",VLOOKUP(V43,MOVIL!$A:$B,2))</f>
        <v>SLG641</v>
      </c>
      <c r="X43" s="98" t="str">
        <f>IF(AD43="CANCELADO","N/A",VLOOKUP(V43,MOVIL!$A:$P,16))</f>
        <v>ORLANDO SOTO</v>
      </c>
      <c r="Y43" s="110">
        <f>IF(AD43="CANCELADO","N/A",VLOOKUP(V43,MOVIL!$A:$Q,17))</f>
        <v>3143858111</v>
      </c>
      <c r="Z43" s="135">
        <v>6117025.5289218696</v>
      </c>
      <c r="AA43" s="136"/>
      <c r="AB43" s="110"/>
      <c r="AC43" s="118">
        <v>6117025.5289218696</v>
      </c>
      <c r="AD43" s="129" t="s">
        <v>101</v>
      </c>
      <c r="AE43" s="129"/>
      <c r="AF43" s="473"/>
    </row>
    <row r="44" spans="1:32" s="107" customFormat="1" ht="21" hidden="1" customHeight="1" x14ac:dyDescent="0.2">
      <c r="A44" s="109">
        <v>40</v>
      </c>
      <c r="B44" s="110">
        <v>4</v>
      </c>
      <c r="C44" s="113" t="s">
        <v>139</v>
      </c>
      <c r="D44" s="111">
        <v>45057</v>
      </c>
      <c r="E44" s="110">
        <v>302</v>
      </c>
      <c r="F44" s="98" t="s">
        <v>157</v>
      </c>
      <c r="G44" s="98" t="s">
        <v>157</v>
      </c>
      <c r="H44" s="98" t="s">
        <v>158</v>
      </c>
      <c r="I44" s="127" t="s">
        <v>159</v>
      </c>
      <c r="J44" s="98" t="s">
        <v>159</v>
      </c>
      <c r="K44" s="110">
        <v>5</v>
      </c>
      <c r="L44" s="110">
        <v>27</v>
      </c>
      <c r="M44" s="111">
        <v>45061</v>
      </c>
      <c r="N44" s="128">
        <v>0.16666666666666666</v>
      </c>
      <c r="O44" s="111">
        <v>45064</v>
      </c>
      <c r="P44" s="128">
        <v>0.66666666666666663</v>
      </c>
      <c r="Q44" s="98" t="s">
        <v>160</v>
      </c>
      <c r="R44" s="98">
        <v>3153884653</v>
      </c>
      <c r="S44" s="98"/>
      <c r="T44" s="98">
        <v>78858</v>
      </c>
      <c r="U44" s="98">
        <v>116626</v>
      </c>
      <c r="V44" s="110">
        <v>363</v>
      </c>
      <c r="W44" s="110" t="str">
        <f>IF(AD44="CANCELADO","N/A",VLOOKUP(V44,MOVIL!$A:$B,2))</f>
        <v>EQP710</v>
      </c>
      <c r="X44" s="98" t="str">
        <f>IF(AD44="CANCELADO","N/A",VLOOKUP(V44,MOVIL!$A:$P,16))</f>
        <v>CARLOS FERNANDO VELEZ</v>
      </c>
      <c r="Y44" s="110">
        <f>IF(AD44="CANCELADO","N/A",VLOOKUP(V44,MOVIL!$A:$Q,17))</f>
        <v>313608820</v>
      </c>
      <c r="Z44" s="135">
        <v>7504504.7613229938</v>
      </c>
      <c r="AA44" s="136"/>
      <c r="AB44" s="110"/>
      <c r="AC44" s="118">
        <v>7504504.7613229938</v>
      </c>
      <c r="AD44" s="117"/>
      <c r="AE44" s="129"/>
      <c r="AF44" s="473"/>
    </row>
    <row r="45" spans="1:32" s="107" customFormat="1" ht="21" hidden="1" customHeight="1" x14ac:dyDescent="0.2">
      <c r="A45" s="109">
        <v>41</v>
      </c>
      <c r="B45" s="110">
        <v>5</v>
      </c>
      <c r="C45" s="113" t="s">
        <v>139</v>
      </c>
      <c r="D45" s="111">
        <v>45057</v>
      </c>
      <c r="E45" s="110">
        <v>280</v>
      </c>
      <c r="F45" s="98" t="s">
        <v>161</v>
      </c>
      <c r="G45" s="98" t="s">
        <v>161</v>
      </c>
      <c r="H45" s="98" t="s">
        <v>162</v>
      </c>
      <c r="I45" s="127" t="s">
        <v>159</v>
      </c>
      <c r="J45" s="98" t="s">
        <v>159</v>
      </c>
      <c r="K45" s="110">
        <v>1</v>
      </c>
      <c r="L45" s="110">
        <v>22</v>
      </c>
      <c r="M45" s="111">
        <v>45061</v>
      </c>
      <c r="N45" s="128">
        <v>0.22916666666666666</v>
      </c>
      <c r="O45" s="111">
        <v>45061</v>
      </c>
      <c r="P45" s="128">
        <v>0.75</v>
      </c>
      <c r="Q45" s="98" t="s">
        <v>163</v>
      </c>
      <c r="R45" s="98">
        <v>3114421626</v>
      </c>
      <c r="S45" s="98"/>
      <c r="T45" s="98">
        <v>78859</v>
      </c>
      <c r="U45" s="98">
        <v>116627</v>
      </c>
      <c r="V45" s="110">
        <v>453</v>
      </c>
      <c r="W45" s="110" t="str">
        <f>IF(AD45="CANCELADO","N/A",VLOOKUP(V45,MOVIL!$A:$B,2))</f>
        <v>KNZ845</v>
      </c>
      <c r="X45" s="98" t="str">
        <f>IF(AD45="CANCELADO","N/A",VLOOKUP(V45,MOVIL!$A:$P,16))</f>
        <v>MORALES SANCHEZ OSCAR ARMANDO</v>
      </c>
      <c r="Y45" s="110">
        <f>IF(AD45="CANCELADO","N/A",VLOOKUP(V45,MOVIL!$A:$Q,17))</f>
        <v>3102463894</v>
      </c>
      <c r="Z45" s="135">
        <v>752533.89925467223</v>
      </c>
      <c r="AA45" s="136"/>
      <c r="AB45" s="110"/>
      <c r="AC45" s="118">
        <v>752533.89925467223</v>
      </c>
      <c r="AD45" s="140"/>
      <c r="AE45" s="129"/>
      <c r="AF45" s="473"/>
    </row>
    <row r="46" spans="1:32" s="107" customFormat="1" ht="21" hidden="1" customHeight="1" x14ac:dyDescent="0.2">
      <c r="A46" s="109">
        <v>42</v>
      </c>
      <c r="B46" s="110">
        <v>4</v>
      </c>
      <c r="C46" s="113" t="s">
        <v>21</v>
      </c>
      <c r="D46" s="111">
        <v>45058</v>
      </c>
      <c r="E46" s="110">
        <v>6</v>
      </c>
      <c r="F46" s="98" t="s">
        <v>304</v>
      </c>
      <c r="G46" s="98" t="s">
        <v>305</v>
      </c>
      <c r="H46" s="98" t="s">
        <v>225</v>
      </c>
      <c r="I46" s="127" t="s">
        <v>159</v>
      </c>
      <c r="J46" s="98" t="s">
        <v>159</v>
      </c>
      <c r="K46" s="98">
        <v>3</v>
      </c>
      <c r="L46" s="98">
        <v>41</v>
      </c>
      <c r="M46" s="111">
        <v>45061</v>
      </c>
      <c r="N46" s="128" t="s">
        <v>306</v>
      </c>
      <c r="O46" s="111">
        <v>45063</v>
      </c>
      <c r="P46" s="128" t="s">
        <v>307</v>
      </c>
      <c r="Q46" s="98" t="s">
        <v>308</v>
      </c>
      <c r="R46" s="98">
        <v>3186931496</v>
      </c>
      <c r="S46" s="98"/>
      <c r="T46" s="98">
        <v>78860</v>
      </c>
      <c r="U46" s="98">
        <v>116628</v>
      </c>
      <c r="V46" s="110">
        <v>410</v>
      </c>
      <c r="W46" s="110" t="str">
        <f>IF(AD46="CANCELADO","N/A",VLOOKUP(V46,MOVIL!$A:$B,2))</f>
        <v>KNZ845</v>
      </c>
      <c r="X46" s="98" t="str">
        <f>IF(AD46="CANCELADO","N/A",VLOOKUP(V46,MOVIL!$A:$P,16))</f>
        <v>MORALES SANCHEZ OSCAR ARMANDO</v>
      </c>
      <c r="Y46" s="110">
        <f>IF(AD46="CANCELADO","N/A",VLOOKUP(V46,MOVIL!$A:$Q,17))</f>
        <v>3102463894</v>
      </c>
      <c r="Z46" s="134">
        <v>3137324.7492571939</v>
      </c>
      <c r="AA46" s="116">
        <v>1</v>
      </c>
      <c r="AB46" s="134">
        <v>1200000</v>
      </c>
      <c r="AC46" s="132">
        <v>4337324.7492571939</v>
      </c>
      <c r="AD46" s="141"/>
      <c r="AE46" s="129"/>
      <c r="AF46" s="473"/>
    </row>
    <row r="47" spans="1:32" s="107" customFormat="1" ht="21" hidden="1" customHeight="1" x14ac:dyDescent="0.2">
      <c r="A47" s="109">
        <v>43</v>
      </c>
      <c r="B47" s="110">
        <v>4</v>
      </c>
      <c r="C47" s="113" t="s">
        <v>21</v>
      </c>
      <c r="D47" s="111">
        <v>45058</v>
      </c>
      <c r="E47" s="110">
        <v>30</v>
      </c>
      <c r="F47" s="98" t="s">
        <v>314</v>
      </c>
      <c r="G47" s="98" t="s">
        <v>315</v>
      </c>
      <c r="H47" s="98" t="s">
        <v>316</v>
      </c>
      <c r="I47" s="127" t="s">
        <v>159</v>
      </c>
      <c r="J47" s="98" t="s">
        <v>159</v>
      </c>
      <c r="K47" s="98">
        <v>3</v>
      </c>
      <c r="L47" s="98">
        <v>22</v>
      </c>
      <c r="M47" s="111">
        <v>45061</v>
      </c>
      <c r="N47" s="128" t="s">
        <v>262</v>
      </c>
      <c r="O47" s="111">
        <v>45063</v>
      </c>
      <c r="P47" s="128" t="s">
        <v>317</v>
      </c>
      <c r="Q47" s="98" t="s">
        <v>318</v>
      </c>
      <c r="R47" s="98">
        <v>3103451502</v>
      </c>
      <c r="S47" s="98"/>
      <c r="T47" s="98">
        <v>78861</v>
      </c>
      <c r="U47" s="98">
        <v>116664</v>
      </c>
      <c r="V47" s="110">
        <v>378</v>
      </c>
      <c r="W47" s="110" t="str">
        <f>IF(AD47="CANCELADO","N/A",VLOOKUP(V47,MOVIL!$A:$B,2))</f>
        <v>EQP202</v>
      </c>
      <c r="X47" s="98" t="str">
        <f>IF(AD47="CANCELADO","N/A",VLOOKUP(V47,MOVIL!$A:$P,16))</f>
        <v>VESGA CASALLAS ALBERTO</v>
      </c>
      <c r="Y47" s="110">
        <f>IF(AD47="CANCELADO","N/A",VLOOKUP(V47,MOVIL!$A:$Q,17))</f>
        <v>3105756034</v>
      </c>
      <c r="Z47" s="135">
        <v>2969122.0373168197</v>
      </c>
      <c r="AA47" s="136"/>
      <c r="AB47" s="110"/>
      <c r="AC47" s="132">
        <v>2969122.0373168197</v>
      </c>
      <c r="AD47" s="133"/>
      <c r="AE47" s="129"/>
      <c r="AF47" s="473"/>
    </row>
    <row r="48" spans="1:32" s="107" customFormat="1" ht="21" hidden="1" customHeight="1" x14ac:dyDescent="0.2">
      <c r="A48" s="109">
        <v>44</v>
      </c>
      <c r="B48" s="110">
        <v>4</v>
      </c>
      <c r="C48" s="113" t="s">
        <v>21</v>
      </c>
      <c r="D48" s="111">
        <v>45058</v>
      </c>
      <c r="E48" s="110">
        <v>6</v>
      </c>
      <c r="F48" s="98" t="s">
        <v>304</v>
      </c>
      <c r="G48" s="98" t="s">
        <v>305</v>
      </c>
      <c r="H48" s="98" t="s">
        <v>225</v>
      </c>
      <c r="I48" s="127" t="s">
        <v>159</v>
      </c>
      <c r="J48" s="98" t="s">
        <v>159</v>
      </c>
      <c r="K48" s="98">
        <v>3</v>
      </c>
      <c r="L48" s="98">
        <v>40</v>
      </c>
      <c r="M48" s="111">
        <v>45061</v>
      </c>
      <c r="N48" s="128" t="s">
        <v>319</v>
      </c>
      <c r="O48" s="111">
        <v>45063</v>
      </c>
      <c r="P48" s="128" t="s">
        <v>320</v>
      </c>
      <c r="Q48" s="98" t="s">
        <v>321</v>
      </c>
      <c r="R48" s="98">
        <v>3165561347</v>
      </c>
      <c r="S48" s="98"/>
      <c r="T48" s="98">
        <v>78862</v>
      </c>
      <c r="U48" s="98">
        <v>116630</v>
      </c>
      <c r="V48" s="110">
        <v>412</v>
      </c>
      <c r="W48" s="110" t="str">
        <f>IF(AD48="CANCELADO","N/A",VLOOKUP(V48,MOVIL!$A:$B,2))</f>
        <v>KNZ845</v>
      </c>
      <c r="X48" s="98" t="str">
        <f>IF(AD48="CANCELADO","N/A",VLOOKUP(V48,MOVIL!$A:$P,16))</f>
        <v>MORALES SANCHEZ OSCAR ARMANDO</v>
      </c>
      <c r="Y48" s="110">
        <f>IF(AD48="CANCELADO","N/A",VLOOKUP(V48,MOVIL!$A:$Q,17))</f>
        <v>3102463894</v>
      </c>
      <c r="Z48" s="135">
        <v>3137324.7492571939</v>
      </c>
      <c r="AA48" s="136">
        <v>1</v>
      </c>
      <c r="AB48" s="134">
        <v>1200000</v>
      </c>
      <c r="AC48" s="132">
        <v>4337324.7492571939</v>
      </c>
      <c r="AD48" s="133"/>
      <c r="AE48" s="129"/>
      <c r="AF48" s="473"/>
    </row>
    <row r="49" spans="1:32" s="107" customFormat="1" ht="21" hidden="1" customHeight="1" x14ac:dyDescent="0.2">
      <c r="A49" s="109">
        <v>45</v>
      </c>
      <c r="B49" s="110">
        <v>4</v>
      </c>
      <c r="C49" s="113" t="s">
        <v>21</v>
      </c>
      <c r="D49" s="111">
        <v>45058</v>
      </c>
      <c r="E49" s="110">
        <v>30</v>
      </c>
      <c r="F49" s="98" t="s">
        <v>314</v>
      </c>
      <c r="G49" s="98" t="s">
        <v>322</v>
      </c>
      <c r="H49" s="98" t="s">
        <v>316</v>
      </c>
      <c r="I49" s="127" t="s">
        <v>159</v>
      </c>
      <c r="J49" s="98" t="s">
        <v>159</v>
      </c>
      <c r="K49" s="98">
        <v>3</v>
      </c>
      <c r="L49" s="98">
        <v>39</v>
      </c>
      <c r="M49" s="111">
        <v>45061</v>
      </c>
      <c r="N49" s="128">
        <v>0.125</v>
      </c>
      <c r="O49" s="111">
        <v>45063</v>
      </c>
      <c r="P49" s="128" t="s">
        <v>244</v>
      </c>
      <c r="Q49" s="98" t="s">
        <v>323</v>
      </c>
      <c r="R49" s="98">
        <v>3002122877</v>
      </c>
      <c r="S49" s="98"/>
      <c r="T49" s="98">
        <v>78863</v>
      </c>
      <c r="U49" s="98">
        <v>116637</v>
      </c>
      <c r="V49" s="110">
        <v>475</v>
      </c>
      <c r="W49" s="110" t="str">
        <f>IF(AD49="CANCELADO","N/A",VLOOKUP(V49,MOVIL!$A:$B,2))</f>
        <v>LQK873</v>
      </c>
      <c r="X49" s="98" t="str">
        <f>IF(AD49="CANCELADO","N/A",VLOOKUP(V49,MOVIL!$A:$P,16))</f>
        <v>CARREÑO RAMIREZ JHON ARTURO</v>
      </c>
      <c r="Y49" s="110">
        <f>IF(AD49="CANCELADO","N/A",VLOOKUP(V49,MOVIL!$A:$Q,17))</f>
        <v>0</v>
      </c>
      <c r="Z49" s="135">
        <v>3019122.0373168197</v>
      </c>
      <c r="AA49" s="136"/>
      <c r="AB49" s="110"/>
      <c r="AC49" s="132">
        <v>3019122.0373168197</v>
      </c>
      <c r="AD49" s="133"/>
      <c r="AE49" s="129"/>
      <c r="AF49" s="473"/>
    </row>
    <row r="50" spans="1:32" s="107" customFormat="1" ht="21" hidden="1" customHeight="1" x14ac:dyDescent="0.2">
      <c r="A50" s="109">
        <v>46</v>
      </c>
      <c r="B50" s="110">
        <v>4</v>
      </c>
      <c r="C50" s="113" t="s">
        <v>21</v>
      </c>
      <c r="D50" s="111">
        <v>45058</v>
      </c>
      <c r="E50" s="110">
        <v>187</v>
      </c>
      <c r="F50" s="98" t="s">
        <v>340</v>
      </c>
      <c r="G50" s="98" t="s">
        <v>341</v>
      </c>
      <c r="H50" s="98" t="s">
        <v>168</v>
      </c>
      <c r="I50" s="127" t="s">
        <v>159</v>
      </c>
      <c r="J50" s="98" t="s">
        <v>159</v>
      </c>
      <c r="K50" s="98">
        <v>2</v>
      </c>
      <c r="L50" s="98">
        <v>28</v>
      </c>
      <c r="M50" s="111">
        <v>45061</v>
      </c>
      <c r="N50" s="128" t="s">
        <v>327</v>
      </c>
      <c r="O50" s="111">
        <v>45062</v>
      </c>
      <c r="P50" s="128" t="s">
        <v>258</v>
      </c>
      <c r="Q50" s="98" t="s">
        <v>342</v>
      </c>
      <c r="R50" s="98">
        <v>3142959095</v>
      </c>
      <c r="S50" s="98"/>
      <c r="T50" s="98">
        <v>78865</v>
      </c>
      <c r="U50" s="98">
        <v>116619</v>
      </c>
      <c r="V50" s="110">
        <v>537</v>
      </c>
      <c r="W50" s="110" t="str">
        <f>IF(AD50="CANCELADO","N/A",VLOOKUP(V50,MOVIL!$A:$B,2))</f>
        <v>LQK873</v>
      </c>
      <c r="X50" s="98" t="str">
        <f>IF(AD50="CANCELADO","N/A",VLOOKUP(V50,MOVIL!$A:$P,16))</f>
        <v>CARREÑO RAMIREZ JHON ARTURO</v>
      </c>
      <c r="Y50" s="110">
        <f>IF(AD50="CANCELADO","N/A",VLOOKUP(V50,MOVIL!$A:$Q,17))</f>
        <v>0</v>
      </c>
      <c r="Z50" s="135">
        <v>1791473.222390092</v>
      </c>
      <c r="AA50" s="136"/>
      <c r="AB50" s="110"/>
      <c r="AC50" s="132">
        <v>1791473.222390092</v>
      </c>
      <c r="AD50" s="137" t="s">
        <v>374</v>
      </c>
      <c r="AE50" s="129" t="s">
        <v>375</v>
      </c>
      <c r="AF50" s="473"/>
    </row>
    <row r="51" spans="1:32" s="107" customFormat="1" ht="21" hidden="1" customHeight="1" x14ac:dyDescent="0.2">
      <c r="A51" s="109">
        <v>47</v>
      </c>
      <c r="B51" s="110">
        <v>4</v>
      </c>
      <c r="C51" s="113" t="s">
        <v>21</v>
      </c>
      <c r="D51" s="111">
        <v>45058</v>
      </c>
      <c r="E51" s="110">
        <v>52</v>
      </c>
      <c r="F51" s="98" t="s">
        <v>354</v>
      </c>
      <c r="G51" s="98" t="s">
        <v>355</v>
      </c>
      <c r="H51" s="98" t="s">
        <v>356</v>
      </c>
      <c r="I51" s="127" t="s">
        <v>159</v>
      </c>
      <c r="J51" s="98" t="s">
        <v>159</v>
      </c>
      <c r="K51" s="98">
        <v>1</v>
      </c>
      <c r="L51" s="98">
        <v>29</v>
      </c>
      <c r="M51" s="111">
        <v>45061</v>
      </c>
      <c r="N51" s="128" t="s">
        <v>244</v>
      </c>
      <c r="O51" s="111">
        <v>45061</v>
      </c>
      <c r="P51" s="128" t="s">
        <v>244</v>
      </c>
      <c r="Q51" s="98" t="s">
        <v>357</v>
      </c>
      <c r="R51" s="98" t="s">
        <v>358</v>
      </c>
      <c r="S51" s="98"/>
      <c r="T51" s="98">
        <v>78866</v>
      </c>
      <c r="U51" s="98">
        <v>116620</v>
      </c>
      <c r="V51" s="110">
        <v>454</v>
      </c>
      <c r="W51" s="110" t="str">
        <f>IF(AD51="CANCELADO","N/A",VLOOKUP(V51,MOVIL!$A:$B,2))</f>
        <v>KNZ845</v>
      </c>
      <c r="X51" s="98" t="str">
        <f>IF(AD51="CANCELADO","N/A",VLOOKUP(V51,MOVIL!$A:$P,16))</f>
        <v>MORALES SANCHEZ OSCAR ARMANDO</v>
      </c>
      <c r="Y51" s="110">
        <f>IF(AD51="CANCELADO","N/A",VLOOKUP(V51,MOVIL!$A:$Q,17))</f>
        <v>3102463894</v>
      </c>
      <c r="Z51" s="135">
        <v>734331.18731429847</v>
      </c>
      <c r="AA51" s="116"/>
      <c r="AB51" s="110"/>
      <c r="AC51" s="147">
        <v>734331.18731429847</v>
      </c>
      <c r="AD51" s="133"/>
      <c r="AE51" s="129"/>
      <c r="AF51" s="473"/>
    </row>
    <row r="52" spans="1:32" s="107" customFormat="1" ht="21" hidden="1" customHeight="1" x14ac:dyDescent="0.2">
      <c r="A52" s="109">
        <v>48</v>
      </c>
      <c r="B52" s="110">
        <v>4</v>
      </c>
      <c r="C52" s="113" t="s">
        <v>21</v>
      </c>
      <c r="D52" s="111">
        <v>45058</v>
      </c>
      <c r="E52" s="110">
        <v>92</v>
      </c>
      <c r="F52" s="98" t="s">
        <v>388</v>
      </c>
      <c r="G52" s="98" t="s">
        <v>389</v>
      </c>
      <c r="H52" s="98" t="s">
        <v>225</v>
      </c>
      <c r="I52" s="127" t="s">
        <v>159</v>
      </c>
      <c r="J52" s="98" t="s">
        <v>159</v>
      </c>
      <c r="K52" s="98">
        <v>4</v>
      </c>
      <c r="L52" s="98">
        <v>30</v>
      </c>
      <c r="M52" s="111">
        <v>45061</v>
      </c>
      <c r="N52" s="128">
        <v>4.1666666666666664E-2</v>
      </c>
      <c r="O52" s="111">
        <v>45064</v>
      </c>
      <c r="P52" s="128" t="s">
        <v>263</v>
      </c>
      <c r="Q52" s="98" t="s">
        <v>390</v>
      </c>
      <c r="R52" s="98">
        <v>3015730070</v>
      </c>
      <c r="S52" s="98"/>
      <c r="T52" s="98">
        <v>78867</v>
      </c>
      <c r="U52" s="98">
        <v>116621</v>
      </c>
      <c r="V52" s="110">
        <v>459</v>
      </c>
      <c r="W52" s="110" t="str">
        <f>IF(AD52="CANCELADO","N/A",VLOOKUP(V52,MOVIL!$A:$B,2))</f>
        <v>LJS758</v>
      </c>
      <c r="X52" s="98" t="str">
        <f>IF(AD52="CANCELADO","N/A",VLOOKUP(V52,MOVIL!$A:$P,16))</f>
        <v>IBAÑEZ OSMA WILSON NOE</v>
      </c>
      <c r="Y52" s="110">
        <f>IF(AD52="CANCELADO","N/A",VLOOKUP(V52,MOVIL!$A:$Q,17))</f>
        <v>3132696991</v>
      </c>
      <c r="Z52" s="135">
        <v>3121426.1052273805</v>
      </c>
      <c r="AA52" s="116">
        <v>1</v>
      </c>
      <c r="AB52" s="134">
        <v>1150000</v>
      </c>
      <c r="AC52" s="132">
        <v>4271426.105227381</v>
      </c>
      <c r="AD52" s="137" t="s">
        <v>441</v>
      </c>
      <c r="AE52" s="129" t="s">
        <v>442</v>
      </c>
      <c r="AF52" s="473"/>
    </row>
    <row r="53" spans="1:32" s="107" customFormat="1" ht="21" hidden="1" customHeight="1" x14ac:dyDescent="0.2">
      <c r="A53" s="109">
        <v>49</v>
      </c>
      <c r="B53" s="110">
        <v>4</v>
      </c>
      <c r="C53" s="113" t="s">
        <v>21</v>
      </c>
      <c r="D53" s="111">
        <v>45058</v>
      </c>
      <c r="E53" s="110">
        <v>92</v>
      </c>
      <c r="F53" s="98" t="s">
        <v>388</v>
      </c>
      <c r="G53" s="98" t="s">
        <v>389</v>
      </c>
      <c r="H53" s="98" t="s">
        <v>225</v>
      </c>
      <c r="I53" s="127" t="s">
        <v>159</v>
      </c>
      <c r="J53" s="98" t="s">
        <v>159</v>
      </c>
      <c r="K53" s="98">
        <v>4</v>
      </c>
      <c r="L53" s="98">
        <v>40</v>
      </c>
      <c r="M53" s="111">
        <v>45061</v>
      </c>
      <c r="N53" s="128">
        <v>4.1666666666666664E-2</v>
      </c>
      <c r="O53" s="111">
        <v>45064</v>
      </c>
      <c r="P53" s="128" t="s">
        <v>263</v>
      </c>
      <c r="Q53" s="98" t="s">
        <v>390</v>
      </c>
      <c r="R53" s="98">
        <v>3015730070</v>
      </c>
      <c r="S53" s="98"/>
      <c r="T53" s="98">
        <v>78867</v>
      </c>
      <c r="U53" s="98">
        <v>116622</v>
      </c>
      <c r="V53" s="110">
        <v>397</v>
      </c>
      <c r="W53" s="110" t="str">
        <f>IF(AD53="CANCELADO","N/A",VLOOKUP(V53,MOVIL!$A:$B,2))</f>
        <v>KNZ845</v>
      </c>
      <c r="X53" s="98" t="str">
        <f>IF(AD53="CANCELADO","N/A",VLOOKUP(V53,MOVIL!$A:$P,16))</f>
        <v>MORALES SANCHEZ OSCAR ARMANDO</v>
      </c>
      <c r="Y53" s="110">
        <f>IF(AD53="CANCELADO","N/A",VLOOKUP(V53,MOVIL!$A:$Q,17))</f>
        <v>3102463894</v>
      </c>
      <c r="Z53" s="134">
        <v>3171426.1052273805</v>
      </c>
      <c r="AA53" s="116">
        <v>1</v>
      </c>
      <c r="AB53" s="134">
        <v>1200000</v>
      </c>
      <c r="AC53" s="132">
        <v>4371426.105227381</v>
      </c>
      <c r="AD53" s="137" t="s">
        <v>441</v>
      </c>
      <c r="AE53" s="129" t="s">
        <v>442</v>
      </c>
      <c r="AF53" s="473"/>
    </row>
    <row r="54" spans="1:32" s="107" customFormat="1" ht="21" hidden="1" customHeight="1" x14ac:dyDescent="0.2">
      <c r="A54" s="109">
        <v>50</v>
      </c>
      <c r="B54" s="110">
        <v>4</v>
      </c>
      <c r="C54" s="113" t="s">
        <v>21</v>
      </c>
      <c r="D54" s="111">
        <v>45058</v>
      </c>
      <c r="E54" s="110">
        <v>41</v>
      </c>
      <c r="F54" s="98" t="s">
        <v>405</v>
      </c>
      <c r="G54" s="98" t="s">
        <v>406</v>
      </c>
      <c r="H54" s="98" t="s">
        <v>407</v>
      </c>
      <c r="I54" s="127" t="s">
        <v>159</v>
      </c>
      <c r="J54" s="98" t="s">
        <v>159</v>
      </c>
      <c r="K54" s="98">
        <v>1</v>
      </c>
      <c r="L54" s="98">
        <v>43</v>
      </c>
      <c r="M54" s="111">
        <v>45061</v>
      </c>
      <c r="N54" s="128" t="s">
        <v>232</v>
      </c>
      <c r="O54" s="111">
        <v>45061</v>
      </c>
      <c r="P54" s="128" t="s">
        <v>408</v>
      </c>
      <c r="Q54" s="98" t="s">
        <v>409</v>
      </c>
      <c r="R54" s="98">
        <v>3115899353</v>
      </c>
      <c r="S54" s="98"/>
      <c r="T54" s="98">
        <v>78868</v>
      </c>
      <c r="U54" s="98">
        <v>116623</v>
      </c>
      <c r="V54" s="110">
        <v>390</v>
      </c>
      <c r="W54" s="110" t="str">
        <f>IF(AD54="CANCELADO","N/A",VLOOKUP(V54,MOVIL!$A:$B,2))</f>
        <v>KNZ843</v>
      </c>
      <c r="X54" s="98" t="str">
        <f>IF(AD54="CANCELADO","N/A",VLOOKUP(V54,MOVIL!$A:$P,16))</f>
        <v>SEPULVEDA FIGUEROA JULIO CESAR</v>
      </c>
      <c r="Y54" s="110">
        <f>IF(AD54="CANCELADO","N/A",VLOOKUP(V54,MOVIL!$A:$Q,17))</f>
        <v>3202728427</v>
      </c>
      <c r="Z54" s="134">
        <v>716128.47537392459</v>
      </c>
      <c r="AA54" s="116"/>
      <c r="AB54" s="110"/>
      <c r="AC54" s="147">
        <v>716128.47537392459</v>
      </c>
      <c r="AD54" s="133"/>
      <c r="AE54" s="129"/>
      <c r="AF54" s="473"/>
    </row>
    <row r="55" spans="1:32" s="107" customFormat="1" ht="21" hidden="1" customHeight="1" x14ac:dyDescent="0.2">
      <c r="A55" s="109">
        <v>51</v>
      </c>
      <c r="B55" s="110">
        <v>7</v>
      </c>
      <c r="C55" s="113" t="s">
        <v>139</v>
      </c>
      <c r="D55" s="111">
        <v>45057</v>
      </c>
      <c r="E55" s="110">
        <v>287</v>
      </c>
      <c r="F55" s="98" t="s">
        <v>167</v>
      </c>
      <c r="G55" s="98" t="s">
        <v>167</v>
      </c>
      <c r="H55" s="98" t="s">
        <v>168</v>
      </c>
      <c r="I55" s="127" t="s">
        <v>169</v>
      </c>
      <c r="J55" s="98" t="s">
        <v>169</v>
      </c>
      <c r="K55" s="110">
        <v>3</v>
      </c>
      <c r="L55" s="110">
        <v>26</v>
      </c>
      <c r="M55" s="111">
        <v>45062</v>
      </c>
      <c r="N55" s="128">
        <v>0.25</v>
      </c>
      <c r="O55" s="111">
        <v>45064</v>
      </c>
      <c r="P55" s="128">
        <v>0.5</v>
      </c>
      <c r="Q55" s="98" t="s">
        <v>170</v>
      </c>
      <c r="R55" s="98">
        <v>3053823121</v>
      </c>
      <c r="S55" s="98"/>
      <c r="T55" s="98">
        <v>78884</v>
      </c>
      <c r="U55" s="98">
        <v>116678</v>
      </c>
      <c r="V55" s="110">
        <v>409</v>
      </c>
      <c r="W55" s="110" t="str">
        <f>IF(AD55="CANCELADO","N/A",VLOOKUP(V55,MOVIL!$A:$B,2))</f>
        <v>KNZ845</v>
      </c>
      <c r="X55" s="98" t="str">
        <f>IF(AD55="CANCELADO","N/A",VLOOKUP(V55,MOVIL!$A:$P,16))</f>
        <v>MORALES SANCHEZ OSCAR ARMANDO</v>
      </c>
      <c r="Y55" s="110">
        <f>IF(AD55="CANCELADO","N/A",VLOOKUP(V55,MOVIL!$A:$Q,17))</f>
        <v>3102463894</v>
      </c>
      <c r="Z55" s="135">
        <v>2199893.5683839903</v>
      </c>
      <c r="AA55" s="116"/>
      <c r="AB55" s="145"/>
      <c r="AC55" s="118">
        <v>2199893.5683839903</v>
      </c>
      <c r="AD55" s="140"/>
      <c r="AE55" s="129"/>
      <c r="AF55" s="473"/>
    </row>
    <row r="56" spans="1:32" s="107" customFormat="1" ht="21" hidden="1" customHeight="1" x14ac:dyDescent="0.2">
      <c r="A56" s="109">
        <v>52</v>
      </c>
      <c r="B56" s="110">
        <v>4</v>
      </c>
      <c r="C56" s="113" t="s">
        <v>21</v>
      </c>
      <c r="D56" s="111">
        <v>45058</v>
      </c>
      <c r="E56" s="110">
        <v>89</v>
      </c>
      <c r="F56" s="98" t="s">
        <v>234</v>
      </c>
      <c r="G56" s="98" t="s">
        <v>235</v>
      </c>
      <c r="H56" s="98" t="s">
        <v>236</v>
      </c>
      <c r="I56" s="127" t="s">
        <v>201</v>
      </c>
      <c r="J56" s="98" t="s">
        <v>201</v>
      </c>
      <c r="K56" s="98">
        <v>1</v>
      </c>
      <c r="L56" s="98">
        <v>36</v>
      </c>
      <c r="M56" s="111">
        <v>45062</v>
      </c>
      <c r="N56" s="128" t="s">
        <v>232</v>
      </c>
      <c r="O56" s="111">
        <v>45062</v>
      </c>
      <c r="P56" s="128" t="s">
        <v>237</v>
      </c>
      <c r="Q56" s="98" t="s">
        <v>238</v>
      </c>
      <c r="R56" s="98">
        <v>3183940701</v>
      </c>
      <c r="S56" s="98"/>
      <c r="T56" s="98">
        <v>78885</v>
      </c>
      <c r="U56" s="98">
        <v>116679</v>
      </c>
      <c r="V56" s="110">
        <v>456</v>
      </c>
      <c r="W56" s="110" t="str">
        <f>IF(AD56="CANCELADO","N/A",VLOOKUP(V56,MOVIL!$A:$B,2))</f>
        <v>KNZ845</v>
      </c>
      <c r="X56" s="98" t="str">
        <f>IF(AD56="CANCELADO","N/A",VLOOKUP(V56,MOVIL!$A:$P,16))</f>
        <v>MORALES SANCHEZ OSCAR ARMANDO</v>
      </c>
      <c r="Y56" s="110">
        <f>IF(AD56="CANCELADO","N/A",VLOOKUP(V56,MOVIL!$A:$Q,17))</f>
        <v>3102463894</v>
      </c>
      <c r="Z56" s="135">
        <v>802533.89925467223</v>
      </c>
      <c r="AA56" s="116"/>
      <c r="AB56" s="145"/>
      <c r="AC56" s="132">
        <v>802533.89925467223</v>
      </c>
      <c r="AD56" s="141"/>
      <c r="AE56" s="129"/>
      <c r="AF56" s="473"/>
    </row>
    <row r="57" spans="1:32" s="107" customFormat="1" ht="21" hidden="1" customHeight="1" x14ac:dyDescent="0.2">
      <c r="A57" s="109">
        <v>53</v>
      </c>
      <c r="B57" s="110">
        <v>4</v>
      </c>
      <c r="C57" s="113" t="s">
        <v>21</v>
      </c>
      <c r="D57" s="111">
        <v>45058</v>
      </c>
      <c r="E57" s="110">
        <v>22</v>
      </c>
      <c r="F57" s="98" t="s">
        <v>255</v>
      </c>
      <c r="G57" s="98" t="s">
        <v>256</v>
      </c>
      <c r="H57" s="98" t="s">
        <v>257</v>
      </c>
      <c r="I57" s="127" t="s">
        <v>201</v>
      </c>
      <c r="J57" s="98" t="s">
        <v>201</v>
      </c>
      <c r="K57" s="98">
        <v>2</v>
      </c>
      <c r="L57" s="98">
        <v>27</v>
      </c>
      <c r="M57" s="111">
        <v>45062</v>
      </c>
      <c r="N57" s="128" t="s">
        <v>232</v>
      </c>
      <c r="O57" s="111">
        <v>45063</v>
      </c>
      <c r="P57" s="128" t="s">
        <v>258</v>
      </c>
      <c r="Q57" s="98" t="s">
        <v>259</v>
      </c>
      <c r="R57" s="98">
        <v>3157907431</v>
      </c>
      <c r="S57" s="98"/>
      <c r="T57" s="98">
        <v>78886</v>
      </c>
      <c r="U57" s="98">
        <v>116680</v>
      </c>
      <c r="V57" s="110">
        <v>207</v>
      </c>
      <c r="W57" s="110" t="str">
        <f>IF(AD57="CANCELADO","N/A",VLOOKUP(V57,MOVIL!$A:$B,2))</f>
        <v>WLK854</v>
      </c>
      <c r="X57" s="98" t="str">
        <f>IF(AD57="CANCELADO","N/A",VLOOKUP(V57,MOVIL!$A:$P,16))</f>
        <v>PEDREROS ESPEJO MANUEL FERNANDO</v>
      </c>
      <c r="Y57" s="110">
        <f>IF(AD57="CANCELADO","N/A",VLOOKUP(V57,MOVIL!$A:$Q,17))</f>
        <v>3166769803</v>
      </c>
      <c r="Z57" s="135">
        <v>1996081.3582112133</v>
      </c>
      <c r="AA57" s="116"/>
      <c r="AB57" s="110"/>
      <c r="AC57" s="132">
        <v>1996081.3582112133</v>
      </c>
      <c r="AD57" s="137" t="s">
        <v>71</v>
      </c>
      <c r="AE57" s="129" t="s">
        <v>290</v>
      </c>
      <c r="AF57" s="473"/>
    </row>
    <row r="58" spans="1:32" s="107" customFormat="1" ht="21" hidden="1" customHeight="1" x14ac:dyDescent="0.2">
      <c r="A58" s="109">
        <v>54</v>
      </c>
      <c r="B58" s="110">
        <v>4</v>
      </c>
      <c r="C58" s="113" t="s">
        <v>21</v>
      </c>
      <c r="D58" s="111">
        <v>45058</v>
      </c>
      <c r="E58" s="110">
        <v>53</v>
      </c>
      <c r="F58" s="98" t="s">
        <v>61</v>
      </c>
      <c r="G58" s="98" t="s">
        <v>56</v>
      </c>
      <c r="H58" s="98" t="s">
        <v>56</v>
      </c>
      <c r="I58" s="127" t="s">
        <v>201</v>
      </c>
      <c r="J58" s="98" t="s">
        <v>201</v>
      </c>
      <c r="K58" s="98">
        <v>1</v>
      </c>
      <c r="L58" s="98">
        <v>37</v>
      </c>
      <c r="M58" s="111">
        <v>45062</v>
      </c>
      <c r="N58" s="128" t="s">
        <v>232</v>
      </c>
      <c r="O58" s="111">
        <v>45062</v>
      </c>
      <c r="P58" s="128" t="s">
        <v>232</v>
      </c>
      <c r="Q58" s="98" t="s">
        <v>119</v>
      </c>
      <c r="R58" s="98">
        <v>3004847586</v>
      </c>
      <c r="S58" s="98"/>
      <c r="T58" s="98">
        <v>78887</v>
      </c>
      <c r="U58" s="98">
        <v>116681</v>
      </c>
      <c r="V58" s="110">
        <v>441</v>
      </c>
      <c r="W58" s="110" t="str">
        <f>IF(AD58="CANCELADO","N/A",VLOOKUP(V58,MOVIL!$A:$B,2))</f>
        <v>KNZ845</v>
      </c>
      <c r="X58" s="98" t="str">
        <f>IF(AD58="CANCELADO","N/A",VLOOKUP(V58,MOVIL!$A:$P,16))</f>
        <v>MORALES SANCHEZ OSCAR ARMANDO</v>
      </c>
      <c r="Y58" s="110">
        <f>IF(AD58="CANCELADO","N/A",VLOOKUP(V58,MOVIL!$A:$Q,17))</f>
        <v>3102463894</v>
      </c>
      <c r="Z58" s="135">
        <v>938939.32313541975</v>
      </c>
      <c r="AA58" s="136"/>
      <c r="AB58" s="110"/>
      <c r="AC58" s="132">
        <v>938939.32313541975</v>
      </c>
      <c r="AD58" s="137" t="s">
        <v>376</v>
      </c>
      <c r="AE58" s="129" t="s">
        <v>377</v>
      </c>
      <c r="AF58" s="473"/>
    </row>
    <row r="59" spans="1:32" s="107" customFormat="1" ht="21" hidden="1" customHeight="1" x14ac:dyDescent="0.2">
      <c r="A59" s="109">
        <v>55</v>
      </c>
      <c r="B59" s="110">
        <v>4</v>
      </c>
      <c r="C59" s="113" t="s">
        <v>21</v>
      </c>
      <c r="D59" s="111">
        <v>45058</v>
      </c>
      <c r="E59" s="110">
        <v>130</v>
      </c>
      <c r="F59" s="98" t="s">
        <v>131</v>
      </c>
      <c r="G59" s="98" t="s">
        <v>386</v>
      </c>
      <c r="H59" s="98" t="s">
        <v>133</v>
      </c>
      <c r="I59" s="127" t="s">
        <v>48</v>
      </c>
      <c r="J59" s="98" t="s">
        <v>48</v>
      </c>
      <c r="K59" s="98">
        <v>1</v>
      </c>
      <c r="L59" s="98">
        <v>20</v>
      </c>
      <c r="M59" s="111">
        <v>45062</v>
      </c>
      <c r="N59" s="128" t="s">
        <v>244</v>
      </c>
      <c r="O59" s="111">
        <v>45062</v>
      </c>
      <c r="P59" s="128" t="s">
        <v>181</v>
      </c>
      <c r="Q59" s="98" t="s">
        <v>387</v>
      </c>
      <c r="R59" s="98">
        <v>3153457766</v>
      </c>
      <c r="S59" s="98"/>
      <c r="T59" s="98">
        <v>78888</v>
      </c>
      <c r="U59" s="98">
        <v>116682</v>
      </c>
      <c r="V59" s="110">
        <v>450</v>
      </c>
      <c r="W59" s="110" t="str">
        <f>IF(AD59="CANCELADO","N/A",VLOOKUP(V59,MOVIL!$A:$B,2))</f>
        <v>KNZ845</v>
      </c>
      <c r="X59" s="98" t="str">
        <f>IF(AD59="CANCELADO","N/A",VLOOKUP(V59,MOVIL!$A:$P,16))</f>
        <v>MORALES SANCHEZ OSCAR ARMANDO</v>
      </c>
      <c r="Y59" s="110">
        <f>IF(AD59="CANCELADO","N/A",VLOOKUP(V59,MOVIL!$A:$Q,17))</f>
        <v>3102463894</v>
      </c>
      <c r="Z59" s="135">
        <v>650230</v>
      </c>
      <c r="AA59" s="136"/>
      <c r="AB59" s="110"/>
      <c r="AC59" s="147">
        <v>650230</v>
      </c>
      <c r="AD59" s="133" t="s">
        <v>440</v>
      </c>
      <c r="AE59" s="129" t="s">
        <v>249</v>
      </c>
      <c r="AF59" s="473"/>
    </row>
    <row r="60" spans="1:32" s="107" customFormat="1" ht="21" hidden="1" customHeight="1" x14ac:dyDescent="0.2">
      <c r="A60" s="109">
        <v>56</v>
      </c>
      <c r="B60" s="110">
        <v>4</v>
      </c>
      <c r="C60" s="113" t="s">
        <v>21</v>
      </c>
      <c r="D60" s="111">
        <v>45058</v>
      </c>
      <c r="E60" s="110">
        <v>2</v>
      </c>
      <c r="F60" s="98" t="s">
        <v>403</v>
      </c>
      <c r="G60" s="98" t="s">
        <v>404</v>
      </c>
      <c r="H60" s="98" t="s">
        <v>220</v>
      </c>
      <c r="I60" s="127" t="s">
        <v>201</v>
      </c>
      <c r="J60" s="98" t="s">
        <v>201</v>
      </c>
      <c r="K60" s="98">
        <v>2</v>
      </c>
      <c r="L60" s="98">
        <v>34</v>
      </c>
      <c r="M60" s="111">
        <v>45062</v>
      </c>
      <c r="N60" s="128" t="s">
        <v>319</v>
      </c>
      <c r="O60" s="148">
        <v>45063</v>
      </c>
      <c r="P60" s="128" t="s">
        <v>278</v>
      </c>
      <c r="Q60" s="98" t="s">
        <v>279</v>
      </c>
      <c r="R60" s="98">
        <v>3115537058</v>
      </c>
      <c r="S60" s="98"/>
      <c r="T60" s="98">
        <v>78889</v>
      </c>
      <c r="U60" s="98">
        <v>116684</v>
      </c>
      <c r="V60" s="110">
        <v>454</v>
      </c>
      <c r="W60" s="110" t="str">
        <f>IF(AD60="CANCELADO","N/A",VLOOKUP(V60,MOVIL!$A:$B,2))</f>
        <v>KNZ845</v>
      </c>
      <c r="X60" s="98" t="str">
        <f>IF(AD60="CANCELADO","N/A",VLOOKUP(V60,MOVIL!$A:$P,16))</f>
        <v>MORALES SANCHEZ OSCAR ARMANDO</v>
      </c>
      <c r="Y60" s="110">
        <f>IF(AD60="CANCELADO","N/A",VLOOKUP(V60,MOVIL!$A:$Q,17))</f>
        <v>3102463894</v>
      </c>
      <c r="Z60" s="135">
        <v>1450459.6626882229</v>
      </c>
      <c r="AA60" s="116"/>
      <c r="AB60" s="110"/>
      <c r="AC60" s="147">
        <v>1450459.6626882229</v>
      </c>
      <c r="AD60" s="133" t="s">
        <v>295</v>
      </c>
      <c r="AE60" s="129" t="s">
        <v>101</v>
      </c>
      <c r="AF60" s="473"/>
    </row>
    <row r="61" spans="1:32" s="107" customFormat="1" ht="21" hidden="1" customHeight="1" x14ac:dyDescent="0.2">
      <c r="A61" s="109">
        <v>57</v>
      </c>
      <c r="B61" s="110">
        <v>4</v>
      </c>
      <c r="C61" s="113" t="s">
        <v>21</v>
      </c>
      <c r="D61" s="111">
        <v>45058</v>
      </c>
      <c r="E61" s="110">
        <v>2</v>
      </c>
      <c r="F61" s="98" t="s">
        <v>403</v>
      </c>
      <c r="G61" s="98" t="s">
        <v>404</v>
      </c>
      <c r="H61" s="98" t="s">
        <v>220</v>
      </c>
      <c r="I61" s="127" t="s">
        <v>201</v>
      </c>
      <c r="J61" s="98" t="s">
        <v>201</v>
      </c>
      <c r="K61" s="98">
        <v>2</v>
      </c>
      <c r="L61" s="98">
        <v>33</v>
      </c>
      <c r="M61" s="111">
        <v>45062</v>
      </c>
      <c r="N61" s="128" t="s">
        <v>319</v>
      </c>
      <c r="O61" s="148">
        <v>45063</v>
      </c>
      <c r="P61" s="128" t="s">
        <v>278</v>
      </c>
      <c r="Q61" s="98" t="s">
        <v>279</v>
      </c>
      <c r="R61" s="98">
        <v>3115537058</v>
      </c>
      <c r="S61" s="98"/>
      <c r="T61" s="98">
        <v>78889</v>
      </c>
      <c r="U61" s="98">
        <v>116685</v>
      </c>
      <c r="V61" s="110">
        <v>284</v>
      </c>
      <c r="W61" s="110" t="str">
        <f>IF(AD61="CANCELADO","N/A",VLOOKUP(V61,MOVIL!$A:$B,2))</f>
        <v>EXZ188</v>
      </c>
      <c r="X61" s="98" t="str">
        <f>IF(AD61="CANCELADO","N/A",VLOOKUP(V61,MOVIL!$A:$P,16))</f>
        <v>ELI CARREÑO</v>
      </c>
      <c r="Y61" s="110">
        <f>IF(AD61="CANCELADO","N/A",VLOOKUP(V61,MOVIL!$A:$Q,17))</f>
        <v>313608820</v>
      </c>
      <c r="Z61" s="135">
        <v>1450459.6626882229</v>
      </c>
      <c r="AA61" s="136"/>
      <c r="AB61" s="110"/>
      <c r="AC61" s="147">
        <v>1450459.6626882229</v>
      </c>
      <c r="AD61" s="133"/>
      <c r="AE61" s="129" t="s">
        <v>101</v>
      </c>
      <c r="AF61" s="473"/>
    </row>
    <row r="62" spans="1:32" s="107" customFormat="1" ht="21" hidden="1" customHeight="1" x14ac:dyDescent="0.2">
      <c r="A62" s="109">
        <v>58</v>
      </c>
      <c r="B62" s="110">
        <v>4</v>
      </c>
      <c r="C62" s="113" t="s">
        <v>21</v>
      </c>
      <c r="D62" s="111">
        <v>45058</v>
      </c>
      <c r="E62" s="110">
        <v>99</v>
      </c>
      <c r="F62" s="98" t="s">
        <v>417</v>
      </c>
      <c r="G62" s="98" t="s">
        <v>418</v>
      </c>
      <c r="H62" s="98" t="s">
        <v>47</v>
      </c>
      <c r="I62" s="127" t="s">
        <v>201</v>
      </c>
      <c r="J62" s="98" t="s">
        <v>201</v>
      </c>
      <c r="K62" s="98">
        <v>1</v>
      </c>
      <c r="L62" s="98">
        <v>17</v>
      </c>
      <c r="M62" s="111">
        <v>45062</v>
      </c>
      <c r="N62" s="128" t="s">
        <v>232</v>
      </c>
      <c r="O62" s="148">
        <v>45062</v>
      </c>
      <c r="P62" s="128" t="s">
        <v>288</v>
      </c>
      <c r="Q62" s="98" t="s">
        <v>419</v>
      </c>
      <c r="R62" s="98">
        <v>3158951951</v>
      </c>
      <c r="S62" s="98"/>
      <c r="T62" s="98">
        <v>78890</v>
      </c>
      <c r="U62" s="98">
        <v>116690</v>
      </c>
      <c r="V62" s="110">
        <v>254</v>
      </c>
      <c r="W62" s="110" t="str">
        <f>IF(AD62="CANCELADO","N/A",VLOOKUP(V62,MOVIL!$A:$B,2))</f>
        <v>GUQ909</v>
      </c>
      <c r="X62" s="98" t="str">
        <f>IF(AD62="CANCELADO","N/A",VLOOKUP(V62,MOVIL!$A:$P,16))</f>
        <v>ROJAS ANGARITA JOSE ELIESER</v>
      </c>
      <c r="Y62" s="110">
        <f>IF(AD62="CANCELADO","N/A",VLOOKUP(V62,MOVIL!$A:$Q,17))</f>
        <v>3123240346</v>
      </c>
      <c r="Z62" s="134">
        <v>582027.11940373771</v>
      </c>
      <c r="AA62" s="116"/>
      <c r="AB62" s="110"/>
      <c r="AC62" s="147">
        <v>582027.11940373771</v>
      </c>
      <c r="AD62" s="141"/>
      <c r="AE62" s="129"/>
      <c r="AF62" s="473"/>
    </row>
    <row r="63" spans="1:32" s="107" customFormat="1" ht="21" hidden="1" customHeight="1" x14ac:dyDescent="0.2">
      <c r="A63" s="109">
        <v>59</v>
      </c>
      <c r="B63" s="110"/>
      <c r="C63" s="113" t="s">
        <v>139</v>
      </c>
      <c r="D63" s="111">
        <v>45058</v>
      </c>
      <c r="E63" s="110">
        <v>284</v>
      </c>
      <c r="F63" s="98" t="s">
        <v>214</v>
      </c>
      <c r="G63" s="98" t="s">
        <v>214</v>
      </c>
      <c r="H63" s="98" t="s">
        <v>215</v>
      </c>
      <c r="I63" s="127" t="s">
        <v>216</v>
      </c>
      <c r="J63" s="98" t="s">
        <v>216</v>
      </c>
      <c r="K63" s="110">
        <v>2</v>
      </c>
      <c r="L63" s="110">
        <v>23</v>
      </c>
      <c r="M63" s="111">
        <v>45063</v>
      </c>
      <c r="N63" s="128">
        <v>0.27083333333333331</v>
      </c>
      <c r="O63" s="111">
        <v>45064</v>
      </c>
      <c r="P63" s="130">
        <v>0.625</v>
      </c>
      <c r="Q63" s="98" t="s">
        <v>217</v>
      </c>
      <c r="R63" s="98">
        <v>3222709584</v>
      </c>
      <c r="S63" s="98"/>
      <c r="T63" s="98">
        <v>78901</v>
      </c>
      <c r="U63" s="98">
        <v>116732</v>
      </c>
      <c r="V63" s="110">
        <v>406</v>
      </c>
      <c r="W63" s="110" t="str">
        <f>IF(AD63="CANCELADO","N/A",VLOOKUP(V63,MOVIL!$A:$B,2))</f>
        <v>KNZ845</v>
      </c>
      <c r="X63" s="98" t="str">
        <f>IF(AD63="CANCELADO","N/A",VLOOKUP(V63,MOVIL!$A:$P,16))</f>
        <v>MORALES SANCHEZ OSCAR ARMANDO</v>
      </c>
      <c r="Y63" s="110">
        <f>IF(AD63="CANCELADO","N/A",VLOOKUP(V63,MOVIL!$A:$Q,17))</f>
        <v>3102463894</v>
      </c>
      <c r="Z63" s="134">
        <v>1442104.2385990152</v>
      </c>
      <c r="AA63" s="116"/>
      <c r="AB63" s="110"/>
      <c r="AC63" s="118">
        <v>1442104.2385990152</v>
      </c>
      <c r="AD63" s="140"/>
      <c r="AE63" s="129"/>
      <c r="AF63" s="473"/>
    </row>
    <row r="64" spans="1:32" s="107" customFormat="1" ht="21" hidden="1" customHeight="1" x14ac:dyDescent="0.2">
      <c r="A64" s="109">
        <v>60</v>
      </c>
      <c r="B64" s="110">
        <v>4</v>
      </c>
      <c r="C64" s="113" t="s">
        <v>21</v>
      </c>
      <c r="D64" s="111">
        <v>45058</v>
      </c>
      <c r="E64" s="110">
        <v>92</v>
      </c>
      <c r="F64" s="98" t="s">
        <v>223</v>
      </c>
      <c r="G64" s="98" t="s">
        <v>224</v>
      </c>
      <c r="H64" s="98" t="s">
        <v>225</v>
      </c>
      <c r="I64" s="127" t="s">
        <v>201</v>
      </c>
      <c r="J64" s="98" t="s">
        <v>201</v>
      </c>
      <c r="K64" s="98">
        <v>3</v>
      </c>
      <c r="L64" s="98">
        <v>40</v>
      </c>
      <c r="M64" s="111">
        <v>45063</v>
      </c>
      <c r="N64" s="128" t="s">
        <v>226</v>
      </c>
      <c r="O64" s="111">
        <v>45065</v>
      </c>
      <c r="P64" s="128" t="s">
        <v>227</v>
      </c>
      <c r="Q64" s="98" t="s">
        <v>228</v>
      </c>
      <c r="R64" s="98" t="s">
        <v>229</v>
      </c>
      <c r="S64" s="98"/>
      <c r="T64" s="98">
        <v>78902</v>
      </c>
      <c r="U64" s="98">
        <v>116734</v>
      </c>
      <c r="V64" s="110">
        <v>343</v>
      </c>
      <c r="W64" s="110" t="str">
        <f>IF(AD64="CANCELADO","N/A",VLOOKUP(V64,MOVIL!$A:$B,2))</f>
        <v>EXZ188</v>
      </c>
      <c r="X64" s="98" t="str">
        <f>IF(AD64="CANCELADO","N/A",VLOOKUP(V64,MOVIL!$A:$P,16))</f>
        <v>ELI CARREÑO</v>
      </c>
      <c r="Y64" s="110">
        <f>IF(AD64="CANCELADO","N/A",VLOOKUP(V64,MOVIL!$A:$Q,17))</f>
        <v>313608820</v>
      </c>
      <c r="Z64" s="134">
        <v>3171426.1052273805</v>
      </c>
      <c r="AA64" s="116"/>
      <c r="AB64" s="110"/>
      <c r="AC64" s="132">
        <v>3171426.1052273805</v>
      </c>
      <c r="AD64" s="142" t="s">
        <v>250</v>
      </c>
      <c r="AE64" s="129" t="s">
        <v>101</v>
      </c>
      <c r="AF64" s="473"/>
    </row>
    <row r="65" spans="1:32" s="107" customFormat="1" ht="21" hidden="1" customHeight="1" x14ac:dyDescent="0.2">
      <c r="A65" s="109">
        <v>61</v>
      </c>
      <c r="B65" s="110">
        <v>4</v>
      </c>
      <c r="C65" s="113" t="s">
        <v>21</v>
      </c>
      <c r="D65" s="111">
        <v>45058</v>
      </c>
      <c r="E65" s="110">
        <v>92</v>
      </c>
      <c r="F65" s="98" t="s">
        <v>223</v>
      </c>
      <c r="G65" s="98" t="s">
        <v>224</v>
      </c>
      <c r="H65" s="98" t="s">
        <v>225</v>
      </c>
      <c r="I65" s="127" t="s">
        <v>201</v>
      </c>
      <c r="J65" s="98" t="s">
        <v>201</v>
      </c>
      <c r="K65" s="98">
        <v>3</v>
      </c>
      <c r="L65" s="98">
        <v>22</v>
      </c>
      <c r="M65" s="111">
        <v>45063</v>
      </c>
      <c r="N65" s="128" t="s">
        <v>226</v>
      </c>
      <c r="O65" s="111">
        <v>45065</v>
      </c>
      <c r="P65" s="128" t="s">
        <v>227</v>
      </c>
      <c r="Q65" s="98" t="s">
        <v>228</v>
      </c>
      <c r="R65" s="98" t="s">
        <v>229</v>
      </c>
      <c r="S65" s="98"/>
      <c r="T65" s="98">
        <v>78902</v>
      </c>
      <c r="U65" s="98">
        <v>446735</v>
      </c>
      <c r="V65" s="110">
        <v>383</v>
      </c>
      <c r="W65" s="110" t="str">
        <f>IF(AD65="CANCELADO","N/A",VLOOKUP(V65,MOVIL!$A:$B,2))</f>
        <v>EQP202</v>
      </c>
      <c r="X65" s="98" t="str">
        <f>IF(AD65="CANCELADO","N/A",VLOOKUP(V65,MOVIL!$A:$P,16))</f>
        <v>VESGA CASALLAS ALBERTO</v>
      </c>
      <c r="Y65" s="110">
        <f>IF(AD65="CANCELADO","N/A",VLOOKUP(V65,MOVIL!$A:$Q,17))</f>
        <v>3105756034</v>
      </c>
      <c r="Z65" s="134">
        <v>3071426.1052273805</v>
      </c>
      <c r="AA65" s="116"/>
      <c r="AB65" s="110"/>
      <c r="AC65" s="132">
        <v>3071426.1052273805</v>
      </c>
      <c r="AD65" s="142"/>
      <c r="AE65" s="129" t="s">
        <v>101</v>
      </c>
      <c r="AF65" s="473"/>
    </row>
    <row r="66" spans="1:32" s="107" customFormat="1" ht="21" hidden="1" customHeight="1" x14ac:dyDescent="0.2">
      <c r="A66" s="109">
        <v>62</v>
      </c>
      <c r="B66" s="110">
        <v>4</v>
      </c>
      <c r="C66" s="113" t="s">
        <v>21</v>
      </c>
      <c r="D66" s="111">
        <v>45058</v>
      </c>
      <c r="E66" s="110">
        <v>89</v>
      </c>
      <c r="F66" s="98" t="s">
        <v>234</v>
      </c>
      <c r="G66" s="98" t="s">
        <v>239</v>
      </c>
      <c r="H66" s="98" t="s">
        <v>240</v>
      </c>
      <c r="I66" s="127" t="s">
        <v>201</v>
      </c>
      <c r="J66" s="98" t="s">
        <v>201</v>
      </c>
      <c r="K66" s="98">
        <v>1</v>
      </c>
      <c r="L66" s="98">
        <v>22</v>
      </c>
      <c r="M66" s="111">
        <v>45063</v>
      </c>
      <c r="N66" s="128">
        <v>0.29166666666666669</v>
      </c>
      <c r="O66" s="111">
        <v>45063</v>
      </c>
      <c r="P66" s="128" t="s">
        <v>237</v>
      </c>
      <c r="Q66" s="98" t="s">
        <v>238</v>
      </c>
      <c r="R66" s="98">
        <v>3183940701</v>
      </c>
      <c r="S66" s="98"/>
      <c r="T66" s="98">
        <v>78903</v>
      </c>
      <c r="U66" s="98">
        <v>116744</v>
      </c>
      <c r="V66" s="110">
        <v>456</v>
      </c>
      <c r="W66" s="110" t="str">
        <f>IF(AD66="CANCELADO","N/A",VLOOKUP(V66,MOVIL!$A:$B,2))</f>
        <v>KNZ845</v>
      </c>
      <c r="X66" s="98" t="str">
        <f>IF(AD66="CANCELADO","N/A",VLOOKUP(V66,MOVIL!$A:$P,16))</f>
        <v>MORALES SANCHEZ OSCAR ARMANDO</v>
      </c>
      <c r="Y66" s="110">
        <f>IF(AD66="CANCELADO","N/A",VLOOKUP(V66,MOVIL!$A:$Q,17))</f>
        <v>3102463894</v>
      </c>
      <c r="Z66" s="135">
        <v>752534</v>
      </c>
      <c r="AA66" s="116"/>
      <c r="AB66" s="110"/>
      <c r="AC66" s="132">
        <v>752534</v>
      </c>
      <c r="AD66" s="137" t="s">
        <v>251</v>
      </c>
      <c r="AE66" s="129" t="s">
        <v>121</v>
      </c>
      <c r="AF66" s="473"/>
    </row>
    <row r="67" spans="1:32" s="107" customFormat="1" ht="21" hidden="1" customHeight="1" x14ac:dyDescent="0.2">
      <c r="A67" s="109">
        <v>63</v>
      </c>
      <c r="B67" s="110">
        <v>4</v>
      </c>
      <c r="C67" s="113" t="s">
        <v>21</v>
      </c>
      <c r="D67" s="111">
        <v>45058</v>
      </c>
      <c r="E67" s="110">
        <v>17</v>
      </c>
      <c r="F67" s="98" t="s">
        <v>110</v>
      </c>
      <c r="G67" s="98" t="s">
        <v>246</v>
      </c>
      <c r="H67" s="98" t="s">
        <v>247</v>
      </c>
      <c r="I67" s="127" t="s">
        <v>201</v>
      </c>
      <c r="J67" s="98" t="s">
        <v>201</v>
      </c>
      <c r="K67" s="98">
        <v>1</v>
      </c>
      <c r="L67" s="98">
        <v>44</v>
      </c>
      <c r="M67" s="111">
        <v>45063</v>
      </c>
      <c r="N67" s="128">
        <v>0.29166666666666669</v>
      </c>
      <c r="O67" s="111">
        <v>45063</v>
      </c>
      <c r="P67" s="128" t="s">
        <v>244</v>
      </c>
      <c r="Q67" s="98" t="s">
        <v>113</v>
      </c>
      <c r="R67" s="98">
        <v>3123890934</v>
      </c>
      <c r="S67" s="98"/>
      <c r="T67" s="98">
        <v>78898</v>
      </c>
      <c r="U67" s="98">
        <v>116722</v>
      </c>
      <c r="V67" s="110">
        <v>453</v>
      </c>
      <c r="W67" s="110" t="str">
        <f>IF(AD67="CANCELADO","N/A",VLOOKUP(V67,MOVIL!$A:$B,2))</f>
        <v>KNZ845</v>
      </c>
      <c r="X67" s="98" t="str">
        <f>IF(AD67="CANCELADO","N/A",VLOOKUP(V67,MOVIL!$A:$P,16))</f>
        <v>MORALES SANCHEZ OSCAR ARMANDO</v>
      </c>
      <c r="Y67" s="110">
        <f>IF(AD67="CANCELADO","N/A",VLOOKUP(V67,MOVIL!$A:$Q,17))</f>
        <v>3102463894</v>
      </c>
      <c r="Z67" s="135">
        <v>494469.66156770987</v>
      </c>
      <c r="AA67" s="136"/>
      <c r="AB67" s="110"/>
      <c r="AC67" s="132">
        <v>494469.66156770987</v>
      </c>
      <c r="AD67" s="133"/>
      <c r="AE67" s="129"/>
      <c r="AF67" s="473"/>
    </row>
    <row r="68" spans="1:32" s="107" customFormat="1" ht="21" hidden="1" customHeight="1" x14ac:dyDescent="0.2">
      <c r="A68" s="109">
        <v>64</v>
      </c>
      <c r="B68" s="110">
        <v>4</v>
      </c>
      <c r="C68" s="113" t="s">
        <v>21</v>
      </c>
      <c r="D68" s="111">
        <v>45058</v>
      </c>
      <c r="E68" s="110">
        <v>43</v>
      </c>
      <c r="F68" s="98" t="s">
        <v>265</v>
      </c>
      <c r="G68" s="98" t="s">
        <v>266</v>
      </c>
      <c r="H68" s="98" t="s">
        <v>267</v>
      </c>
      <c r="I68" s="127" t="s">
        <v>48</v>
      </c>
      <c r="J68" s="98" t="s">
        <v>48</v>
      </c>
      <c r="K68" s="98">
        <v>1</v>
      </c>
      <c r="L68" s="98">
        <v>23</v>
      </c>
      <c r="M68" s="111">
        <v>45063</v>
      </c>
      <c r="N68" s="128" t="s">
        <v>232</v>
      </c>
      <c r="O68" s="111">
        <v>45063</v>
      </c>
      <c r="P68" s="128" t="s">
        <v>237</v>
      </c>
      <c r="Q68" s="98" t="s">
        <v>268</v>
      </c>
      <c r="R68" s="98">
        <v>3102668494</v>
      </c>
      <c r="S68" s="98"/>
      <c r="T68" s="98">
        <v>78904</v>
      </c>
      <c r="U68" s="98"/>
      <c r="V68" s="98">
        <v>392</v>
      </c>
      <c r="W68" s="110" t="str">
        <f>IF(AD68="CANCELADO","N/A",VLOOKUP(V68,MOVIL!$A:$B,2))</f>
        <v>KNZ845</v>
      </c>
      <c r="X68" s="98" t="str">
        <f>IF(AD68="CANCELADO","N/A",VLOOKUP(V68,MOVIL!$A:$P,16))</f>
        <v>MORALES SANCHEZ OSCAR ARMANDO</v>
      </c>
      <c r="Y68" s="110">
        <f>IF(AD68="CANCELADO","N/A",VLOOKUP(V68,MOVIL!$A:$Q,17))</f>
        <v>3102463894</v>
      </c>
      <c r="Z68" s="134">
        <v>957142</v>
      </c>
      <c r="AA68" s="116"/>
      <c r="AB68" s="110"/>
      <c r="AC68" s="132">
        <v>957142</v>
      </c>
      <c r="AD68" s="137" t="s">
        <v>69</v>
      </c>
      <c r="AE68" s="129" t="s">
        <v>292</v>
      </c>
      <c r="AF68" s="473"/>
    </row>
    <row r="69" spans="1:32" s="107" customFormat="1" ht="21" hidden="1" customHeight="1" x14ac:dyDescent="0.2">
      <c r="A69" s="109">
        <v>65</v>
      </c>
      <c r="B69" s="110">
        <v>4</v>
      </c>
      <c r="C69" s="113" t="s">
        <v>21</v>
      </c>
      <c r="D69" s="111">
        <v>45058</v>
      </c>
      <c r="E69" s="110">
        <v>136</v>
      </c>
      <c r="F69" s="98" t="s">
        <v>285</v>
      </c>
      <c r="G69" s="98" t="s">
        <v>286</v>
      </c>
      <c r="H69" s="98" t="s">
        <v>287</v>
      </c>
      <c r="I69" s="127" t="s">
        <v>201</v>
      </c>
      <c r="J69" s="98" t="s">
        <v>201</v>
      </c>
      <c r="K69" s="98">
        <v>1</v>
      </c>
      <c r="L69" s="98">
        <v>30</v>
      </c>
      <c r="M69" s="111">
        <v>45063</v>
      </c>
      <c r="N69" s="128">
        <v>0.25</v>
      </c>
      <c r="O69" s="111">
        <v>45063</v>
      </c>
      <c r="P69" s="128" t="s">
        <v>288</v>
      </c>
      <c r="Q69" s="98" t="s">
        <v>289</v>
      </c>
      <c r="R69" s="98">
        <v>3123582808</v>
      </c>
      <c r="S69" s="98"/>
      <c r="T69" s="98">
        <v>78905</v>
      </c>
      <c r="U69" s="98">
        <v>116746</v>
      </c>
      <c r="V69" s="110">
        <v>441</v>
      </c>
      <c r="W69" s="110" t="str">
        <f>IF(AD69="CANCELADO","N/A",VLOOKUP(V69,MOVIL!$A:$B,2))</f>
        <v>KNZ845</v>
      </c>
      <c r="X69" s="98" t="str">
        <f>IF(AD69="CANCELADO","N/A",VLOOKUP(V69,MOVIL!$A:$P,16))</f>
        <v>MORALES SANCHEZ OSCAR ARMANDO</v>
      </c>
      <c r="Y69" s="110">
        <f>IF(AD69="CANCELADO","N/A",VLOOKUP(V69,MOVIL!$A:$Q,17))</f>
        <v>3102463894</v>
      </c>
      <c r="Z69" s="134">
        <v>802533.89925467223</v>
      </c>
      <c r="AA69" s="116"/>
      <c r="AB69" s="110"/>
      <c r="AC69" s="147">
        <v>802533.89925467223</v>
      </c>
      <c r="AD69" s="133" t="s">
        <v>295</v>
      </c>
      <c r="AE69" s="146"/>
      <c r="AF69" s="473"/>
    </row>
    <row r="70" spans="1:32" s="107" customFormat="1" ht="21" hidden="1" customHeight="1" x14ac:dyDescent="0.2">
      <c r="A70" s="109">
        <v>66</v>
      </c>
      <c r="B70" s="110">
        <v>4</v>
      </c>
      <c r="C70" s="113" t="s">
        <v>21</v>
      </c>
      <c r="D70" s="111">
        <v>45058</v>
      </c>
      <c r="E70" s="110">
        <v>136</v>
      </c>
      <c r="F70" s="98" t="s">
        <v>285</v>
      </c>
      <c r="G70" s="98" t="s">
        <v>286</v>
      </c>
      <c r="H70" s="98" t="s">
        <v>287</v>
      </c>
      <c r="I70" s="127" t="s">
        <v>201</v>
      </c>
      <c r="J70" s="98" t="s">
        <v>201</v>
      </c>
      <c r="K70" s="98">
        <v>1</v>
      </c>
      <c r="L70" s="98">
        <v>31</v>
      </c>
      <c r="M70" s="111">
        <v>45063</v>
      </c>
      <c r="N70" s="128">
        <v>0.25</v>
      </c>
      <c r="O70" s="111">
        <v>45063</v>
      </c>
      <c r="P70" s="128" t="s">
        <v>288</v>
      </c>
      <c r="Q70" s="98" t="s">
        <v>289</v>
      </c>
      <c r="R70" s="98">
        <v>3123582808</v>
      </c>
      <c r="S70" s="98"/>
      <c r="T70" s="98">
        <v>78905</v>
      </c>
      <c r="U70" s="98">
        <v>116745</v>
      </c>
      <c r="V70" s="110">
        <v>364</v>
      </c>
      <c r="W70" s="110" t="str">
        <f>IF(AD70="CANCELADO","N/A",VLOOKUP(V70,MOVIL!$A:$B,2))</f>
        <v>EQP710</v>
      </c>
      <c r="X70" s="98" t="str">
        <f>IF(AD70="CANCELADO","N/A",VLOOKUP(V70,MOVIL!$A:$P,16))</f>
        <v>CARLOS FERNANDO VELEZ</v>
      </c>
      <c r="Y70" s="110">
        <f>IF(AD70="CANCELADO","N/A",VLOOKUP(V70,MOVIL!$A:$Q,17))</f>
        <v>313608820</v>
      </c>
      <c r="Z70" s="135">
        <v>802533.89925467223</v>
      </c>
      <c r="AA70" s="136"/>
      <c r="AB70" s="110"/>
      <c r="AC70" s="147">
        <v>802533.89925467223</v>
      </c>
      <c r="AD70" s="133"/>
      <c r="AE70" s="146"/>
      <c r="AF70" s="473"/>
    </row>
    <row r="71" spans="1:32" s="107" customFormat="1" ht="21" hidden="1" customHeight="1" x14ac:dyDescent="0.2">
      <c r="A71" s="109">
        <v>67</v>
      </c>
      <c r="B71" s="110">
        <v>4</v>
      </c>
      <c r="C71" s="113" t="s">
        <v>21</v>
      </c>
      <c r="D71" s="111">
        <v>45058</v>
      </c>
      <c r="E71" s="110">
        <v>1</v>
      </c>
      <c r="F71" s="98" t="s">
        <v>300</v>
      </c>
      <c r="G71" s="98" t="s">
        <v>301</v>
      </c>
      <c r="H71" s="98" t="s">
        <v>302</v>
      </c>
      <c r="I71" s="127" t="s">
        <v>201</v>
      </c>
      <c r="J71" s="98" t="s">
        <v>201</v>
      </c>
      <c r="K71" s="98">
        <v>2</v>
      </c>
      <c r="L71" s="98">
        <v>23</v>
      </c>
      <c r="M71" s="111">
        <v>45063</v>
      </c>
      <c r="N71" s="128" t="s">
        <v>244</v>
      </c>
      <c r="O71" s="111">
        <v>45064</v>
      </c>
      <c r="P71" s="128" t="s">
        <v>244</v>
      </c>
      <c r="Q71" s="98" t="s">
        <v>303</v>
      </c>
      <c r="R71" s="98">
        <v>3108601252</v>
      </c>
      <c r="S71" s="98"/>
      <c r="T71" s="98">
        <v>78906</v>
      </c>
      <c r="U71" s="98">
        <v>116738</v>
      </c>
      <c r="V71" s="110">
        <v>435</v>
      </c>
      <c r="W71" s="110" t="str">
        <f>IF(AD71="CANCELADO","N/A",VLOOKUP(V71,MOVIL!$A:$B,2))</f>
        <v>KNZ845</v>
      </c>
      <c r="X71" s="98" t="str">
        <f>IF(AD71="CANCELADO","N/A",VLOOKUP(V71,MOVIL!$A:$P,16))</f>
        <v>MORALES SANCHEZ OSCAR ARMANDO</v>
      </c>
      <c r="Y71" s="110">
        <f>IF(AD71="CANCELADO","N/A",VLOOKUP(V71,MOVIL!$A:$Q,17))</f>
        <v>3102463894</v>
      </c>
      <c r="Z71" s="135">
        <v>2389398.9858236425</v>
      </c>
      <c r="AA71" s="136"/>
      <c r="AB71" s="110"/>
      <c r="AC71" s="149">
        <v>2389398.9858236425</v>
      </c>
      <c r="AD71" s="150" t="s">
        <v>324</v>
      </c>
      <c r="AE71" s="137" t="s">
        <v>101</v>
      </c>
      <c r="AF71" s="474"/>
    </row>
    <row r="72" spans="1:32" s="107" customFormat="1" ht="21" hidden="1" customHeight="1" x14ac:dyDescent="0.2">
      <c r="A72" s="109">
        <v>68</v>
      </c>
      <c r="B72" s="110">
        <v>4</v>
      </c>
      <c r="C72" s="113" t="s">
        <v>21</v>
      </c>
      <c r="D72" s="111">
        <v>45058</v>
      </c>
      <c r="E72" s="110">
        <v>1</v>
      </c>
      <c r="F72" s="98" t="s">
        <v>300</v>
      </c>
      <c r="G72" s="98" t="s">
        <v>301</v>
      </c>
      <c r="H72" s="98" t="s">
        <v>302</v>
      </c>
      <c r="I72" s="127" t="s">
        <v>201</v>
      </c>
      <c r="J72" s="98" t="s">
        <v>201</v>
      </c>
      <c r="K72" s="98">
        <v>2</v>
      </c>
      <c r="L72" s="98">
        <v>40</v>
      </c>
      <c r="M72" s="111">
        <v>45063</v>
      </c>
      <c r="N72" s="128" t="s">
        <v>244</v>
      </c>
      <c r="O72" s="111">
        <v>45064</v>
      </c>
      <c r="P72" s="128" t="s">
        <v>244</v>
      </c>
      <c r="Q72" s="98" t="s">
        <v>303</v>
      </c>
      <c r="R72" s="98">
        <v>3108601252</v>
      </c>
      <c r="S72" s="98"/>
      <c r="T72" s="98">
        <v>78906</v>
      </c>
      <c r="U72" s="98">
        <v>116738</v>
      </c>
      <c r="V72" s="110">
        <v>435</v>
      </c>
      <c r="W72" s="110" t="str">
        <f>IF(AD72="CANCELADO","N/A",VLOOKUP(V72,MOVIL!$A:$B,2))</f>
        <v>KNZ845</v>
      </c>
      <c r="X72" s="98" t="str">
        <f>IF(AD72="CANCELADO","N/A",VLOOKUP(V72,MOVIL!$A:$P,16))</f>
        <v>MORALES SANCHEZ OSCAR ARMANDO</v>
      </c>
      <c r="Y72" s="110">
        <f>IF(AD72="CANCELADO","N/A",VLOOKUP(V72,MOVIL!$A:$Q,17))</f>
        <v>3102463894</v>
      </c>
      <c r="Z72" s="135">
        <v>2489398.9858236425</v>
      </c>
      <c r="AA72" s="136"/>
      <c r="AB72" s="110"/>
      <c r="AC72" s="149">
        <v>2489398.9858236425</v>
      </c>
      <c r="AD72" s="150"/>
      <c r="AE72" s="137" t="s">
        <v>101</v>
      </c>
      <c r="AF72" s="474"/>
    </row>
    <row r="73" spans="1:32" s="107" customFormat="1" ht="21" hidden="1" customHeight="1" x14ac:dyDescent="0.2">
      <c r="A73" s="109">
        <v>69</v>
      </c>
      <c r="B73" s="110">
        <v>4</v>
      </c>
      <c r="C73" s="113" t="s">
        <v>21</v>
      </c>
      <c r="D73" s="111">
        <v>45058</v>
      </c>
      <c r="E73" s="110">
        <v>28</v>
      </c>
      <c r="F73" s="98" t="s">
        <v>309</v>
      </c>
      <c r="G73" s="98" t="s">
        <v>310</v>
      </c>
      <c r="H73" s="98" t="s">
        <v>311</v>
      </c>
      <c r="I73" s="127" t="s">
        <v>201</v>
      </c>
      <c r="J73" s="98" t="s">
        <v>159</v>
      </c>
      <c r="K73" s="98">
        <v>2</v>
      </c>
      <c r="L73" s="98">
        <v>17</v>
      </c>
      <c r="M73" s="111">
        <v>45063</v>
      </c>
      <c r="N73" s="128" t="s">
        <v>244</v>
      </c>
      <c r="O73" s="111">
        <v>45064</v>
      </c>
      <c r="P73" s="128" t="s">
        <v>244</v>
      </c>
      <c r="Q73" s="98" t="s">
        <v>40</v>
      </c>
      <c r="R73" s="98">
        <v>3153554156</v>
      </c>
      <c r="S73" s="98"/>
      <c r="T73" s="98">
        <v>78907</v>
      </c>
      <c r="U73" s="98">
        <v>116725</v>
      </c>
      <c r="V73" s="110">
        <v>254</v>
      </c>
      <c r="W73" s="110" t="str">
        <f>IF(AD73="CANCELADO","N/A",VLOOKUP(V73,MOVIL!$A:$B,2))</f>
        <v>GUQ909</v>
      </c>
      <c r="X73" s="98" t="str">
        <f>IF(AD73="CANCELADO","N/A",VLOOKUP(V73,MOVIL!$A:$P,16))</f>
        <v>ROJAS ANGARITA JOSE ELIESER</v>
      </c>
      <c r="Y73" s="110">
        <f>IF(AD73="CANCELADO","N/A",VLOOKUP(V73,MOVIL!$A:$Q,17))</f>
        <v>3123240346</v>
      </c>
      <c r="Z73" s="135">
        <v>1468662.3746285969</v>
      </c>
      <c r="AA73" s="136"/>
      <c r="AB73" s="110"/>
      <c r="AC73" s="132">
        <v>1468662.3746285969</v>
      </c>
      <c r="AD73" s="133"/>
      <c r="AE73" s="129"/>
      <c r="AF73" s="473"/>
    </row>
    <row r="74" spans="1:32" s="107" customFormat="1" ht="21" hidden="1" customHeight="1" x14ac:dyDescent="0.2">
      <c r="A74" s="109">
        <v>70</v>
      </c>
      <c r="B74" s="110">
        <v>4</v>
      </c>
      <c r="C74" s="113" t="s">
        <v>21</v>
      </c>
      <c r="D74" s="111">
        <v>45058</v>
      </c>
      <c r="E74" s="110">
        <v>70</v>
      </c>
      <c r="F74" s="98" t="s">
        <v>337</v>
      </c>
      <c r="G74" s="98" t="s">
        <v>338</v>
      </c>
      <c r="H74" s="98" t="s">
        <v>302</v>
      </c>
      <c r="I74" s="127" t="s">
        <v>201</v>
      </c>
      <c r="J74" s="98" t="s">
        <v>201</v>
      </c>
      <c r="K74" s="98">
        <v>3</v>
      </c>
      <c r="L74" s="98">
        <v>35</v>
      </c>
      <c r="M74" s="111">
        <v>45063</v>
      </c>
      <c r="N74" s="128">
        <v>0.20833333333333334</v>
      </c>
      <c r="O74" s="111">
        <v>45065</v>
      </c>
      <c r="P74" s="128" t="s">
        <v>244</v>
      </c>
      <c r="Q74" s="98" t="s">
        <v>339</v>
      </c>
      <c r="R74" s="98">
        <v>3153460330</v>
      </c>
      <c r="S74" s="98"/>
      <c r="T74" s="98">
        <v>78908</v>
      </c>
      <c r="U74" s="98">
        <v>116729</v>
      </c>
      <c r="V74" s="110">
        <v>392</v>
      </c>
      <c r="W74" s="110" t="str">
        <f>IF(AD74="CANCELADO","N/A",VLOOKUP(V74,MOVIL!$A:$B,2))</f>
        <v>KNZ845</v>
      </c>
      <c r="X74" s="98" t="str">
        <f>IF(AD74="CANCELADO","N/A",VLOOKUP(V74,MOVIL!$A:$P,16))</f>
        <v>MORALES SANCHEZ OSCAR ARMANDO</v>
      </c>
      <c r="Y74" s="110">
        <f>IF(AD74="CANCELADO","N/A",VLOOKUP(V74,MOVIL!$A:$Q,17))</f>
        <v>3102463894</v>
      </c>
      <c r="Z74" s="135">
        <v>2098385.4261217737</v>
      </c>
      <c r="AA74" s="136"/>
      <c r="AB74" s="110"/>
      <c r="AC74" s="132">
        <v>2098385.4261217737</v>
      </c>
      <c r="AD74" s="133"/>
      <c r="AE74" s="129"/>
      <c r="AF74" s="473"/>
    </row>
    <row r="75" spans="1:32" s="107" customFormat="1" ht="21" hidden="1" customHeight="1" x14ac:dyDescent="0.2">
      <c r="A75" s="109">
        <v>71</v>
      </c>
      <c r="B75" s="110">
        <v>4</v>
      </c>
      <c r="C75" s="113" t="s">
        <v>21</v>
      </c>
      <c r="D75" s="111">
        <v>45058</v>
      </c>
      <c r="E75" s="110">
        <v>162</v>
      </c>
      <c r="F75" s="98" t="s">
        <v>378</v>
      </c>
      <c r="G75" s="98" t="s">
        <v>379</v>
      </c>
      <c r="H75" s="98" t="s">
        <v>97</v>
      </c>
      <c r="I75" s="127" t="s">
        <v>201</v>
      </c>
      <c r="J75" s="98" t="s">
        <v>201</v>
      </c>
      <c r="K75" s="98">
        <v>1</v>
      </c>
      <c r="L75" s="98">
        <v>38</v>
      </c>
      <c r="M75" s="111">
        <v>45063</v>
      </c>
      <c r="N75" s="128">
        <v>0.375</v>
      </c>
      <c r="O75" s="111">
        <v>45063</v>
      </c>
      <c r="P75" s="128" t="s">
        <v>380</v>
      </c>
      <c r="Q75" s="98" t="s">
        <v>381</v>
      </c>
      <c r="R75" s="98">
        <v>3102851254</v>
      </c>
      <c r="S75" s="98"/>
      <c r="T75" s="98">
        <v>78909</v>
      </c>
      <c r="U75" s="98">
        <v>116747</v>
      </c>
      <c r="V75" s="110">
        <v>438</v>
      </c>
      <c r="W75" s="110" t="str">
        <f>IF(AD75="CANCELADO","N/A",VLOOKUP(V75,MOVIL!$A:$B,2))</f>
        <v>KNZ845</v>
      </c>
      <c r="X75" s="98" t="str">
        <f>IF(AD75="CANCELADO","N/A",VLOOKUP(V75,MOVIL!$A:$P,16))</f>
        <v>MORALES SANCHEZ OSCAR ARMANDO</v>
      </c>
      <c r="Y75" s="110">
        <f>IF(AD75="CANCELADO","N/A",VLOOKUP(V75,MOVIL!$A:$Q,17))</f>
        <v>3102463894</v>
      </c>
      <c r="Z75" s="134">
        <v>444469.66156770987</v>
      </c>
      <c r="AA75" s="116"/>
      <c r="AB75" s="110"/>
      <c r="AC75" s="147">
        <v>444469.66156770987</v>
      </c>
      <c r="AD75" s="133"/>
      <c r="AE75" s="129"/>
      <c r="AF75" s="473"/>
    </row>
    <row r="76" spans="1:32" s="107" customFormat="1" ht="21" hidden="1" customHeight="1" x14ac:dyDescent="0.2">
      <c r="A76" s="109">
        <v>72</v>
      </c>
      <c r="B76" s="110"/>
      <c r="C76" s="113" t="s">
        <v>139</v>
      </c>
      <c r="D76" s="138">
        <v>45050</v>
      </c>
      <c r="E76" s="110">
        <v>292</v>
      </c>
      <c r="F76" s="98" t="s">
        <v>149</v>
      </c>
      <c r="G76" s="98" t="s">
        <v>149</v>
      </c>
      <c r="H76" s="98" t="s">
        <v>150</v>
      </c>
      <c r="I76" s="127" t="s">
        <v>151</v>
      </c>
      <c r="J76" s="98" t="s">
        <v>142</v>
      </c>
      <c r="K76" s="139">
        <v>1</v>
      </c>
      <c r="L76" s="110">
        <v>54</v>
      </c>
      <c r="M76" s="111">
        <v>45064</v>
      </c>
      <c r="N76" s="128">
        <v>0.25</v>
      </c>
      <c r="O76" s="111">
        <v>45064</v>
      </c>
      <c r="P76" s="128">
        <v>0.70833333333333337</v>
      </c>
      <c r="Q76" s="98" t="s">
        <v>152</v>
      </c>
      <c r="R76" s="98" t="s">
        <v>153</v>
      </c>
      <c r="S76" s="98"/>
      <c r="T76" s="98">
        <v>78919</v>
      </c>
      <c r="U76" s="98">
        <v>116489</v>
      </c>
      <c r="V76" s="110">
        <v>62</v>
      </c>
      <c r="W76" s="110" t="str">
        <f>IF(AD76="CANCELADO","N/A",VLOOKUP(V76,MOVIL!$A:$B,2))</f>
        <v>WLK854</v>
      </c>
      <c r="X76" s="98" t="str">
        <f>IF(AD76="CANCELADO","N/A",VLOOKUP(V76,MOVIL!$A:$P,16))</f>
        <v>PEDREROS ESPEJO MANUEL FERNANDO</v>
      </c>
      <c r="Y76" s="110">
        <f>IF(AD76="CANCELADO","N/A",VLOOKUP(V76,MOVIL!$A:$Q,17))</f>
        <v>3166769803</v>
      </c>
      <c r="Z76" s="135">
        <v>779799.88928358734</v>
      </c>
      <c r="AA76" s="136"/>
      <c r="AB76" s="110"/>
      <c r="AC76" s="118">
        <v>779799.88928358734</v>
      </c>
      <c r="AD76" s="129" t="s">
        <v>101</v>
      </c>
      <c r="AE76" s="129"/>
      <c r="AF76" s="473"/>
    </row>
    <row r="77" spans="1:32" s="107" customFormat="1" ht="21" hidden="1" customHeight="1" x14ac:dyDescent="0.2">
      <c r="A77" s="109">
        <v>73</v>
      </c>
      <c r="B77" s="110"/>
      <c r="C77" s="113" t="s">
        <v>139</v>
      </c>
      <c r="D77" s="138">
        <v>45050</v>
      </c>
      <c r="E77" s="110">
        <v>292</v>
      </c>
      <c r="F77" s="98" t="s">
        <v>149</v>
      </c>
      <c r="G77" s="98" t="s">
        <v>149</v>
      </c>
      <c r="H77" s="98" t="s">
        <v>150</v>
      </c>
      <c r="I77" s="127" t="s">
        <v>151</v>
      </c>
      <c r="J77" s="98" t="s">
        <v>142</v>
      </c>
      <c r="K77" s="139">
        <v>1</v>
      </c>
      <c r="L77" s="110">
        <v>54</v>
      </c>
      <c r="M77" s="111">
        <v>45064</v>
      </c>
      <c r="N77" s="128">
        <v>0.25</v>
      </c>
      <c r="O77" s="111">
        <v>45064</v>
      </c>
      <c r="P77" s="128">
        <v>0.70833333333333337</v>
      </c>
      <c r="Q77" s="98" t="s">
        <v>152</v>
      </c>
      <c r="R77" s="98" t="s">
        <v>153</v>
      </c>
      <c r="S77" s="98"/>
      <c r="T77" s="98">
        <v>78919</v>
      </c>
      <c r="U77" s="98">
        <v>116489</v>
      </c>
      <c r="V77" s="110">
        <v>62</v>
      </c>
      <c r="W77" s="110" t="str">
        <f>IF(AD77="CANCELADO","N/A",VLOOKUP(V77,MOVIL!$A:$B,2))</f>
        <v>WLK854</v>
      </c>
      <c r="X77" s="98" t="str">
        <f>IF(AD77="CANCELADO","N/A",VLOOKUP(V77,MOVIL!$A:$P,16))</f>
        <v>PEDREROS ESPEJO MANUEL FERNANDO</v>
      </c>
      <c r="Y77" s="110">
        <f>IF(AD77="CANCELADO","N/A",VLOOKUP(V77,MOVIL!$A:$Q,17))</f>
        <v>3166769803</v>
      </c>
      <c r="Z77" s="135">
        <v>779799.88928358734</v>
      </c>
      <c r="AA77" s="136"/>
      <c r="AB77" s="110"/>
      <c r="AC77" s="118">
        <v>779799.88928358734</v>
      </c>
      <c r="AD77" s="129" t="s">
        <v>101</v>
      </c>
      <c r="AE77" s="129"/>
      <c r="AF77" s="473"/>
    </row>
    <row r="78" spans="1:32" s="107" customFormat="1" ht="21" hidden="1" customHeight="1" x14ac:dyDescent="0.2">
      <c r="A78" s="109">
        <v>74</v>
      </c>
      <c r="B78" s="110"/>
      <c r="C78" s="113" t="s">
        <v>72</v>
      </c>
      <c r="D78" s="111">
        <v>45057</v>
      </c>
      <c r="E78" s="110">
        <v>201</v>
      </c>
      <c r="F78" s="98" t="s">
        <v>178</v>
      </c>
      <c r="G78" s="98" t="s">
        <v>178</v>
      </c>
      <c r="H78" s="98" t="s">
        <v>179</v>
      </c>
      <c r="I78" s="127" t="s">
        <v>180</v>
      </c>
      <c r="J78" s="98" t="s">
        <v>180</v>
      </c>
      <c r="K78" s="110">
        <v>1</v>
      </c>
      <c r="L78" s="110">
        <v>43</v>
      </c>
      <c r="M78" s="111">
        <v>45064</v>
      </c>
      <c r="N78" s="128">
        <v>0.25</v>
      </c>
      <c r="O78" s="111">
        <v>45064</v>
      </c>
      <c r="P78" s="128" t="s">
        <v>181</v>
      </c>
      <c r="Q78" s="98" t="s">
        <v>182</v>
      </c>
      <c r="R78" s="98">
        <v>3104039776</v>
      </c>
      <c r="S78" s="98"/>
      <c r="T78" s="98">
        <v>78920</v>
      </c>
      <c r="U78" s="98">
        <v>116490</v>
      </c>
      <c r="V78" s="110">
        <v>207</v>
      </c>
      <c r="W78" s="110" t="str">
        <f>IF(AD78="CANCELADO","N/A",VLOOKUP(V78,MOVIL!$A:$B,2))</f>
        <v>WLK854</v>
      </c>
      <c r="X78" s="98" t="str">
        <f>IF(AD78="CANCELADO","N/A",VLOOKUP(V78,MOVIL!$A:$P,16))</f>
        <v>PEDREROS ESPEJO MANUEL FERNANDO</v>
      </c>
      <c r="Y78" s="110">
        <f>IF(AD78="CANCELADO","N/A",VLOOKUP(V78,MOVIL!$A:$Q,17))</f>
        <v>3166769803</v>
      </c>
      <c r="Z78" s="151">
        <v>1770997.3140607453</v>
      </c>
      <c r="AA78" s="116"/>
      <c r="AB78" s="110"/>
      <c r="AC78" s="118">
        <v>1770997.3140607453</v>
      </c>
      <c r="AD78" s="117"/>
      <c r="AE78" s="129"/>
      <c r="AF78" s="473"/>
    </row>
    <row r="79" spans="1:32" s="107" customFormat="1" ht="21" hidden="1" customHeight="1" x14ac:dyDescent="0.2">
      <c r="A79" s="109">
        <v>75</v>
      </c>
      <c r="B79" s="110">
        <v>4</v>
      </c>
      <c r="C79" s="113" t="s">
        <v>21</v>
      </c>
      <c r="D79" s="111">
        <v>45058</v>
      </c>
      <c r="E79" s="110">
        <v>75</v>
      </c>
      <c r="F79" s="98" t="s">
        <v>252</v>
      </c>
      <c r="G79" s="98" t="s">
        <v>253</v>
      </c>
      <c r="H79" s="98" t="s">
        <v>124</v>
      </c>
      <c r="I79" s="127" t="s">
        <v>180</v>
      </c>
      <c r="J79" s="98" t="s">
        <v>180</v>
      </c>
      <c r="K79" s="98">
        <v>1</v>
      </c>
      <c r="L79" s="98">
        <v>31</v>
      </c>
      <c r="M79" s="111">
        <v>45064</v>
      </c>
      <c r="N79" s="128" t="s">
        <v>244</v>
      </c>
      <c r="O79" s="111">
        <v>45064</v>
      </c>
      <c r="P79" s="128">
        <v>0.52083333333333337</v>
      </c>
      <c r="Q79" s="98" t="s">
        <v>254</v>
      </c>
      <c r="R79" s="98">
        <v>3115104916</v>
      </c>
      <c r="S79" s="98"/>
      <c r="T79" s="98">
        <v>78921</v>
      </c>
      <c r="U79" s="98">
        <v>116492</v>
      </c>
      <c r="V79" s="109">
        <v>325</v>
      </c>
      <c r="W79" s="110" t="str">
        <f>IF(AD79="CANCELADO","N/A",VLOOKUP(V79,MOVIL!$A:$B,2))</f>
        <v>EXZ188</v>
      </c>
      <c r="X79" s="98" t="str">
        <f>IF(AD79="CANCELADO","N/A",VLOOKUP(V79,MOVIL!$A:$P,16))</f>
        <v>ELI CARREÑO</v>
      </c>
      <c r="Y79" s="110">
        <f>IF(AD79="CANCELADO","N/A",VLOOKUP(V79,MOVIL!$A:$Q,17))</f>
        <v>313608820</v>
      </c>
      <c r="Z79" s="135">
        <v>563824.40746336395</v>
      </c>
      <c r="AA79" s="136"/>
      <c r="AB79" s="110"/>
      <c r="AC79" s="132">
        <v>563824.40746336395</v>
      </c>
      <c r="AD79" s="133"/>
      <c r="AE79" s="129"/>
      <c r="AF79" s="473"/>
    </row>
    <row r="80" spans="1:32" s="107" customFormat="1" ht="21" hidden="1" customHeight="1" x14ac:dyDescent="0.2">
      <c r="A80" s="109">
        <v>76</v>
      </c>
      <c r="B80" s="110">
        <v>4</v>
      </c>
      <c r="C80" s="113" t="s">
        <v>21</v>
      </c>
      <c r="D80" s="111">
        <v>45058</v>
      </c>
      <c r="E80" s="110">
        <v>122</v>
      </c>
      <c r="F80" s="98" t="s">
        <v>272</v>
      </c>
      <c r="G80" s="98" t="s">
        <v>273</v>
      </c>
      <c r="H80" s="98" t="s">
        <v>97</v>
      </c>
      <c r="I80" s="127" t="s">
        <v>201</v>
      </c>
      <c r="J80" s="98" t="s">
        <v>201</v>
      </c>
      <c r="K80" s="98">
        <v>1</v>
      </c>
      <c r="L80" s="98">
        <v>27</v>
      </c>
      <c r="M80" s="111">
        <v>45064</v>
      </c>
      <c r="N80" s="128" t="s">
        <v>244</v>
      </c>
      <c r="O80" s="111">
        <v>45064</v>
      </c>
      <c r="P80" s="128" t="s">
        <v>244</v>
      </c>
      <c r="Q80" s="98" t="s">
        <v>274</v>
      </c>
      <c r="R80" s="98">
        <v>3134110598</v>
      </c>
      <c r="S80" s="98"/>
      <c r="T80" s="98">
        <v>78922</v>
      </c>
      <c r="U80" s="98">
        <v>116493</v>
      </c>
      <c r="V80" s="110">
        <v>453</v>
      </c>
      <c r="W80" s="110" t="str">
        <f>IF(AD80="CANCELADO","N/A",VLOOKUP(V80,MOVIL!$A:$B,2))</f>
        <v>KNZ845</v>
      </c>
      <c r="X80" s="98" t="str">
        <f>IF(AD80="CANCELADO","N/A",VLOOKUP(V80,MOVIL!$A:$P,16))</f>
        <v>MORALES SANCHEZ OSCAR ARMANDO</v>
      </c>
      <c r="Y80" s="110">
        <f>IF(AD80="CANCELADO","N/A",VLOOKUP(V80,MOVIL!$A:$Q,17))</f>
        <v>3102463894</v>
      </c>
      <c r="Z80" s="134">
        <v>495621.69552299019</v>
      </c>
      <c r="AA80" s="116"/>
      <c r="AB80" s="110"/>
      <c r="AC80" s="147">
        <v>495621.69552299019</v>
      </c>
      <c r="AD80" s="133"/>
      <c r="AE80" s="129"/>
      <c r="AF80" s="473"/>
    </row>
    <row r="81" spans="1:32" s="107" customFormat="1" ht="21" hidden="1" customHeight="1" x14ac:dyDescent="0.2">
      <c r="A81" s="109">
        <v>77</v>
      </c>
      <c r="B81" s="110">
        <v>4</v>
      </c>
      <c r="C81" s="113" t="s">
        <v>21</v>
      </c>
      <c r="D81" s="111">
        <v>45058</v>
      </c>
      <c r="E81" s="110">
        <v>3</v>
      </c>
      <c r="F81" s="98" t="s">
        <v>275</v>
      </c>
      <c r="G81" s="98" t="s">
        <v>276</v>
      </c>
      <c r="H81" s="98" t="s">
        <v>277</v>
      </c>
      <c r="I81" s="152" t="s">
        <v>201</v>
      </c>
      <c r="J81" s="104" t="s">
        <v>201</v>
      </c>
      <c r="K81" s="104">
        <v>2</v>
      </c>
      <c r="L81" s="104">
        <v>19</v>
      </c>
      <c r="M81" s="111">
        <v>45064</v>
      </c>
      <c r="N81" s="128">
        <v>0.22916666666666666</v>
      </c>
      <c r="O81" s="111">
        <v>45065</v>
      </c>
      <c r="P81" s="128" t="s">
        <v>278</v>
      </c>
      <c r="Q81" s="98" t="s">
        <v>279</v>
      </c>
      <c r="R81" s="98">
        <v>3115537058</v>
      </c>
      <c r="S81" s="98"/>
      <c r="T81" s="98">
        <v>78923</v>
      </c>
      <c r="U81" s="98">
        <v>116495</v>
      </c>
      <c r="V81" s="110">
        <v>412</v>
      </c>
      <c r="W81" s="110" t="str">
        <f>IF(AD81="CANCELADO","N/A",VLOOKUP(V81,MOVIL!$A:$B,2))</f>
        <v>KNZ845</v>
      </c>
      <c r="X81" s="98" t="str">
        <f>IF(AD81="CANCELADO","N/A",VLOOKUP(V81,MOVIL!$A:$P,16))</f>
        <v>MORALES SANCHEZ OSCAR ARMANDO</v>
      </c>
      <c r="Y81" s="110">
        <f>IF(AD81="CANCELADO","N/A",VLOOKUP(V81,MOVIL!$A:$Q,17))</f>
        <v>3102463894</v>
      </c>
      <c r="Z81" s="135">
        <v>1707371.8664199049</v>
      </c>
      <c r="AA81" s="136"/>
      <c r="AB81" s="110"/>
      <c r="AC81" s="147">
        <v>1707371.8664199049</v>
      </c>
      <c r="AD81" s="133"/>
      <c r="AE81" s="129"/>
      <c r="AF81" s="473"/>
    </row>
    <row r="82" spans="1:32" s="107" customFormat="1" ht="21" hidden="1" customHeight="1" x14ac:dyDescent="0.2">
      <c r="A82" s="109">
        <v>78</v>
      </c>
      <c r="B82" s="110">
        <v>4</v>
      </c>
      <c r="C82" s="113" t="s">
        <v>21</v>
      </c>
      <c r="D82" s="111">
        <v>45058</v>
      </c>
      <c r="E82" s="110">
        <v>3</v>
      </c>
      <c r="F82" s="98" t="s">
        <v>275</v>
      </c>
      <c r="G82" s="98" t="s">
        <v>280</v>
      </c>
      <c r="H82" s="98" t="s">
        <v>277</v>
      </c>
      <c r="I82" s="127" t="s">
        <v>201</v>
      </c>
      <c r="J82" s="98" t="s">
        <v>201</v>
      </c>
      <c r="K82" s="98">
        <v>2</v>
      </c>
      <c r="L82" s="98">
        <v>20</v>
      </c>
      <c r="M82" s="111">
        <v>45064</v>
      </c>
      <c r="N82" s="128">
        <v>0.22916666666666666</v>
      </c>
      <c r="O82" s="111">
        <v>45065</v>
      </c>
      <c r="P82" s="128" t="s">
        <v>244</v>
      </c>
      <c r="Q82" s="98" t="s">
        <v>281</v>
      </c>
      <c r="R82" s="98">
        <v>3208217157</v>
      </c>
      <c r="S82" s="98"/>
      <c r="T82" s="98">
        <v>78923</v>
      </c>
      <c r="U82" s="98">
        <v>116495</v>
      </c>
      <c r="V82" s="110">
        <v>412</v>
      </c>
      <c r="W82" s="110" t="str">
        <f>IF(AD82="CANCELADO","N/A",VLOOKUP(V82,MOVIL!$A:$B,2))</f>
        <v>KNZ845</v>
      </c>
      <c r="X82" s="98" t="str">
        <f>IF(AD82="CANCELADO","N/A",VLOOKUP(V82,MOVIL!$A:$P,16))</f>
        <v>MORALES SANCHEZ OSCAR ARMANDO</v>
      </c>
      <c r="Y82" s="110">
        <f>IF(AD82="CANCELADO","N/A",VLOOKUP(V82,MOVIL!$A:$Q,17))</f>
        <v>3102463894</v>
      </c>
      <c r="Z82" s="135">
        <v>1707371.8664199049</v>
      </c>
      <c r="AA82" s="136"/>
      <c r="AB82" s="110"/>
      <c r="AC82" s="147">
        <v>1707371.8664199049</v>
      </c>
      <c r="AD82" s="133"/>
      <c r="AE82" s="129"/>
      <c r="AF82" s="473"/>
    </row>
    <row r="83" spans="1:32" s="107" customFormat="1" ht="21" hidden="1" customHeight="1" x14ac:dyDescent="0.2">
      <c r="A83" s="109">
        <v>79</v>
      </c>
      <c r="B83" s="110">
        <v>4</v>
      </c>
      <c r="C83" s="113" t="s">
        <v>21</v>
      </c>
      <c r="D83" s="111">
        <v>45058</v>
      </c>
      <c r="E83" s="110">
        <v>66</v>
      </c>
      <c r="F83" s="98" t="s">
        <v>343</v>
      </c>
      <c r="G83" s="98" t="s">
        <v>344</v>
      </c>
      <c r="H83" s="98" t="s">
        <v>345</v>
      </c>
      <c r="I83" s="127" t="s">
        <v>201</v>
      </c>
      <c r="J83" s="98" t="s">
        <v>201</v>
      </c>
      <c r="K83" s="98">
        <v>2</v>
      </c>
      <c r="L83" s="98">
        <v>41</v>
      </c>
      <c r="M83" s="111">
        <v>45064</v>
      </c>
      <c r="N83" s="128" t="s">
        <v>262</v>
      </c>
      <c r="O83" s="111">
        <v>45065</v>
      </c>
      <c r="P83" s="128" t="s">
        <v>258</v>
      </c>
      <c r="Q83" s="98" t="s">
        <v>342</v>
      </c>
      <c r="R83" s="98">
        <v>3142959095</v>
      </c>
      <c r="S83" s="98"/>
      <c r="T83" s="98">
        <v>78924</v>
      </c>
      <c r="U83" s="98">
        <v>116497</v>
      </c>
      <c r="V83" s="98">
        <v>475</v>
      </c>
      <c r="W83" s="110" t="str">
        <f>IF(AD83="CANCELADO","N/A",VLOOKUP(V83,MOVIL!$A:$B,2))</f>
        <v>LQK873</v>
      </c>
      <c r="X83" s="98" t="str">
        <f>IF(AD83="CANCELADO","N/A",VLOOKUP(V83,MOVIL!$A:$P,16))</f>
        <v>CARREÑO RAMIREZ JHON ARTURO</v>
      </c>
      <c r="Y83" s="110">
        <f>IF(AD83="CANCELADO","N/A",VLOOKUP(V83,MOVIL!$A:$Q,17))</f>
        <v>0</v>
      </c>
      <c r="Z83" s="135">
        <v>1705067.7985093445</v>
      </c>
      <c r="AA83" s="136"/>
      <c r="AB83" s="110"/>
      <c r="AC83" s="132">
        <v>1705067.7985093445</v>
      </c>
      <c r="AD83" s="133"/>
      <c r="AE83" s="129"/>
      <c r="AF83" s="473"/>
    </row>
    <row r="84" spans="1:32" s="107" customFormat="1" ht="21" hidden="1" customHeight="1" x14ac:dyDescent="0.2">
      <c r="A84" s="109">
        <v>80</v>
      </c>
      <c r="B84" s="110">
        <v>4</v>
      </c>
      <c r="C84" s="113" t="s">
        <v>21</v>
      </c>
      <c r="D84" s="111">
        <v>45058</v>
      </c>
      <c r="E84" s="110">
        <v>69</v>
      </c>
      <c r="F84" s="98" t="s">
        <v>362</v>
      </c>
      <c r="G84" s="98" t="s">
        <v>363</v>
      </c>
      <c r="H84" s="98" t="s">
        <v>187</v>
      </c>
      <c r="I84" s="127" t="s">
        <v>364</v>
      </c>
      <c r="J84" s="98" t="s">
        <v>364</v>
      </c>
      <c r="K84" s="98">
        <v>1</v>
      </c>
      <c r="L84" s="98">
        <v>37</v>
      </c>
      <c r="M84" s="111">
        <v>45064</v>
      </c>
      <c r="N84" s="128" t="s">
        <v>244</v>
      </c>
      <c r="O84" s="111">
        <v>45064</v>
      </c>
      <c r="P84" s="128" t="s">
        <v>244</v>
      </c>
      <c r="Q84" s="98" t="s">
        <v>365</v>
      </c>
      <c r="R84" s="98">
        <v>3123511401</v>
      </c>
      <c r="S84" s="98"/>
      <c r="T84" s="98">
        <v>78925</v>
      </c>
      <c r="U84" s="98">
        <v>116498</v>
      </c>
      <c r="V84" s="110">
        <v>454</v>
      </c>
      <c r="W84" s="110" t="str">
        <f>IF(AD84="CANCELADO","N/A",VLOOKUP(V84,MOVIL!$A:$B,2))</f>
        <v>KNZ845</v>
      </c>
      <c r="X84" s="98" t="str">
        <f>IF(AD84="CANCELADO","N/A",VLOOKUP(V84,MOVIL!$A:$P,16))</f>
        <v>MORALES SANCHEZ OSCAR ARMANDO</v>
      </c>
      <c r="Y84" s="110">
        <f>IF(AD84="CANCELADO","N/A",VLOOKUP(V84,MOVIL!$A:$Q,17))</f>
        <v>3102463894</v>
      </c>
      <c r="Z84" s="135">
        <v>666128.47537392459</v>
      </c>
      <c r="AA84" s="136"/>
      <c r="AB84" s="110"/>
      <c r="AC84" s="147">
        <v>666128.47537392459</v>
      </c>
      <c r="AD84" s="133"/>
      <c r="AE84" s="129"/>
      <c r="AF84" s="473"/>
    </row>
    <row r="85" spans="1:32" s="107" customFormat="1" ht="21" hidden="1" customHeight="1" x14ac:dyDescent="0.2">
      <c r="A85" s="109">
        <v>81</v>
      </c>
      <c r="B85" s="109">
        <v>4</v>
      </c>
      <c r="C85" s="113" t="s">
        <v>21</v>
      </c>
      <c r="D85" s="153">
        <v>45058</v>
      </c>
      <c r="E85" s="109">
        <v>93</v>
      </c>
      <c r="F85" s="98" t="s">
        <v>366</v>
      </c>
      <c r="G85" s="98" t="s">
        <v>366</v>
      </c>
      <c r="H85" s="98" t="s">
        <v>367</v>
      </c>
      <c r="I85" s="127" t="s">
        <v>201</v>
      </c>
      <c r="J85" s="98" t="s">
        <v>201</v>
      </c>
      <c r="K85" s="129">
        <v>1</v>
      </c>
      <c r="L85" s="129">
        <v>7</v>
      </c>
      <c r="M85" s="111">
        <v>45064</v>
      </c>
      <c r="N85" s="128">
        <v>0.29166666666666669</v>
      </c>
      <c r="O85" s="111">
        <v>45064</v>
      </c>
      <c r="P85" s="128" t="s">
        <v>317</v>
      </c>
      <c r="Q85" s="98" t="s">
        <v>368</v>
      </c>
      <c r="R85" s="98">
        <v>3105500787</v>
      </c>
      <c r="S85" s="98"/>
      <c r="T85" s="98">
        <v>78926</v>
      </c>
      <c r="U85" s="98">
        <v>116273</v>
      </c>
      <c r="V85" s="110">
        <v>56</v>
      </c>
      <c r="W85" s="110" t="str">
        <f>IF(AD85="CANCELADO","N/A",VLOOKUP(V85,MOVIL!$A:$B,2))</f>
        <v>WLK854</v>
      </c>
      <c r="X85" s="98" t="str">
        <f>IF(AD85="CANCELADO","N/A",VLOOKUP(V85,MOVIL!$A:$P,16))</f>
        <v>PEDREROS ESPEJO MANUEL FERNANDO</v>
      </c>
      <c r="Y85" s="110">
        <f>IF(AD85="CANCELADO","N/A",VLOOKUP(V85,MOVIL!$A:$Q,17))</f>
        <v>3166769803</v>
      </c>
      <c r="Z85" s="135">
        <v>650229.83134411147</v>
      </c>
      <c r="AA85" s="136"/>
      <c r="AB85" s="110"/>
      <c r="AC85" s="147">
        <v>650229.83134411147</v>
      </c>
      <c r="AD85" s="133"/>
      <c r="AE85" s="129"/>
      <c r="AF85" s="473"/>
    </row>
    <row r="86" spans="1:32" s="107" customFormat="1" ht="21" hidden="1" customHeight="1" x14ac:dyDescent="0.2">
      <c r="A86" s="109">
        <v>82</v>
      </c>
      <c r="B86" s="110">
        <v>4</v>
      </c>
      <c r="C86" s="113" t="s">
        <v>21</v>
      </c>
      <c r="D86" s="111">
        <v>45058</v>
      </c>
      <c r="E86" s="110">
        <v>66</v>
      </c>
      <c r="F86" s="98" t="s">
        <v>343</v>
      </c>
      <c r="G86" s="98" t="s">
        <v>344</v>
      </c>
      <c r="H86" s="98" t="s">
        <v>302</v>
      </c>
      <c r="I86" s="127" t="s">
        <v>201</v>
      </c>
      <c r="J86" s="98" t="s">
        <v>201</v>
      </c>
      <c r="K86" s="98">
        <v>2</v>
      </c>
      <c r="L86" s="98">
        <v>21</v>
      </c>
      <c r="M86" s="111">
        <v>45064</v>
      </c>
      <c r="N86" s="128" t="s">
        <v>391</v>
      </c>
      <c r="O86" s="111">
        <v>45065</v>
      </c>
      <c r="P86" s="128" t="s">
        <v>392</v>
      </c>
      <c r="Q86" s="98" t="s">
        <v>393</v>
      </c>
      <c r="R86" s="98">
        <v>3107959031</v>
      </c>
      <c r="S86" s="98"/>
      <c r="T86" s="98">
        <v>78927</v>
      </c>
      <c r="U86" s="98">
        <v>116274</v>
      </c>
      <c r="V86" s="110">
        <v>378</v>
      </c>
      <c r="W86" s="110" t="str">
        <f>IF(AD86="CANCELADO","N/A",VLOOKUP(V86,MOVIL!$A:$B,2))</f>
        <v>EQP202</v>
      </c>
      <c r="X86" s="98" t="str">
        <f>IF(AD86="CANCELADO","N/A",VLOOKUP(V86,MOVIL!$A:$P,16))</f>
        <v>VESGA CASALLAS ALBERTO</v>
      </c>
      <c r="Y86" s="110">
        <f>IF(AD86="CANCELADO","N/A",VLOOKUP(V86,MOVIL!$A:$Q,17))</f>
        <v>3105756034</v>
      </c>
      <c r="Z86" s="135">
        <v>1605067.7985093445</v>
      </c>
      <c r="AA86" s="136"/>
      <c r="AB86" s="110"/>
      <c r="AC86" s="147">
        <v>1605067.7985093445</v>
      </c>
      <c r="AD86" s="133"/>
      <c r="AE86" s="129"/>
      <c r="AF86" s="473"/>
    </row>
    <row r="87" spans="1:32" s="107" customFormat="1" ht="21" hidden="1" customHeight="1" x14ac:dyDescent="0.2">
      <c r="A87" s="109">
        <v>83</v>
      </c>
      <c r="B87" s="110">
        <v>4</v>
      </c>
      <c r="C87" s="113" t="s">
        <v>21</v>
      </c>
      <c r="D87" s="111">
        <v>45058</v>
      </c>
      <c r="E87" s="110">
        <v>123</v>
      </c>
      <c r="F87" s="98" t="s">
        <v>410</v>
      </c>
      <c r="G87" s="98" t="s">
        <v>411</v>
      </c>
      <c r="H87" s="98" t="s">
        <v>412</v>
      </c>
      <c r="I87" s="127" t="s">
        <v>201</v>
      </c>
      <c r="J87" s="98" t="s">
        <v>201</v>
      </c>
      <c r="K87" s="98">
        <v>1</v>
      </c>
      <c r="L87" s="98">
        <v>40</v>
      </c>
      <c r="M87" s="111">
        <v>45064</v>
      </c>
      <c r="N87" s="128">
        <v>0.26041666666666669</v>
      </c>
      <c r="O87" s="111">
        <v>45064</v>
      </c>
      <c r="P87" s="128" t="s">
        <v>244</v>
      </c>
      <c r="Q87" s="98" t="s">
        <v>413</v>
      </c>
      <c r="R87" s="98">
        <v>3112273318</v>
      </c>
      <c r="S87" s="98"/>
      <c r="T87" s="98">
        <v>78928</v>
      </c>
      <c r="U87" s="98">
        <v>116499</v>
      </c>
      <c r="V87" s="110">
        <v>441</v>
      </c>
      <c r="W87" s="110" t="str">
        <f>IF(AD87="CANCELADO","N/A",VLOOKUP(V87,MOVIL!$A:$B,2))</f>
        <v>KNZ845</v>
      </c>
      <c r="X87" s="98" t="str">
        <f>IF(AD87="CANCELADO","N/A",VLOOKUP(V87,MOVIL!$A:$P,16))</f>
        <v>MORALES SANCHEZ OSCAR ARMANDO</v>
      </c>
      <c r="Y87" s="110">
        <f>IF(AD87="CANCELADO","N/A",VLOOKUP(V87,MOVIL!$A:$Q,17))</f>
        <v>3102463894</v>
      </c>
      <c r="Z87" s="135">
        <v>647925.76343355083</v>
      </c>
      <c r="AA87" s="136"/>
      <c r="AB87" s="110"/>
      <c r="AC87" s="147">
        <v>647925.76343355083</v>
      </c>
      <c r="AD87" s="133" t="s">
        <v>443</v>
      </c>
      <c r="AE87" s="129" t="s">
        <v>101</v>
      </c>
      <c r="AF87" s="473"/>
    </row>
    <row r="88" spans="1:32" s="107" customFormat="1" ht="21" hidden="1" customHeight="1" x14ac:dyDescent="0.2">
      <c r="A88" s="109">
        <v>84</v>
      </c>
      <c r="B88" s="110">
        <v>4</v>
      </c>
      <c r="C88" s="113" t="s">
        <v>21</v>
      </c>
      <c r="D88" s="111">
        <v>45058</v>
      </c>
      <c r="E88" s="110">
        <v>123</v>
      </c>
      <c r="F88" s="98" t="s">
        <v>410</v>
      </c>
      <c r="G88" s="98" t="s">
        <v>411</v>
      </c>
      <c r="H88" s="98" t="s">
        <v>412</v>
      </c>
      <c r="I88" s="127" t="s">
        <v>201</v>
      </c>
      <c r="J88" s="98" t="s">
        <v>201</v>
      </c>
      <c r="K88" s="98">
        <v>1</v>
      </c>
      <c r="L88" s="98">
        <v>19</v>
      </c>
      <c r="M88" s="111">
        <v>45064</v>
      </c>
      <c r="N88" s="128">
        <v>0.26041666666666669</v>
      </c>
      <c r="O88" s="111">
        <v>45064</v>
      </c>
      <c r="P88" s="128" t="s">
        <v>244</v>
      </c>
      <c r="Q88" s="98" t="s">
        <v>413</v>
      </c>
      <c r="R88" s="98">
        <v>3112273318</v>
      </c>
      <c r="S88" s="98"/>
      <c r="T88" s="98">
        <v>78928</v>
      </c>
      <c r="U88" s="98">
        <v>116272</v>
      </c>
      <c r="V88" s="110">
        <v>440</v>
      </c>
      <c r="W88" s="110" t="str">
        <f>IF(AD88="CANCELADO","N/A",VLOOKUP(V88,MOVIL!$A:$B,2))</f>
        <v>KNZ845</v>
      </c>
      <c r="X88" s="98" t="str">
        <f>IF(AD88="CANCELADO","N/A",VLOOKUP(V88,MOVIL!$A:$P,16))</f>
        <v>MORALES SANCHEZ OSCAR ARMANDO</v>
      </c>
      <c r="Y88" s="110">
        <f>IF(AD88="CANCELADO","N/A",VLOOKUP(V88,MOVIL!$A:$Q,17))</f>
        <v>3102463894</v>
      </c>
      <c r="Z88" s="135">
        <v>547925.76343355083</v>
      </c>
      <c r="AA88" s="136"/>
      <c r="AB88" s="110"/>
      <c r="AC88" s="147">
        <v>547925.76343355083</v>
      </c>
      <c r="AD88" s="133"/>
      <c r="AE88" s="129" t="s">
        <v>101</v>
      </c>
      <c r="AF88" s="473"/>
    </row>
    <row r="89" spans="1:32" s="107" customFormat="1" ht="21" hidden="1" customHeight="1" x14ac:dyDescent="0.2">
      <c r="A89" s="109">
        <v>85</v>
      </c>
      <c r="B89" s="110">
        <v>6</v>
      </c>
      <c r="C89" s="113" t="s">
        <v>139</v>
      </c>
      <c r="D89" s="111">
        <v>45057</v>
      </c>
      <c r="E89" s="110">
        <v>279</v>
      </c>
      <c r="F89" s="98" t="s">
        <v>164</v>
      </c>
      <c r="G89" s="98" t="s">
        <v>164</v>
      </c>
      <c r="H89" s="98" t="s">
        <v>165</v>
      </c>
      <c r="I89" s="127" t="s">
        <v>166</v>
      </c>
      <c r="J89" s="98" t="s">
        <v>166</v>
      </c>
      <c r="K89" s="110">
        <v>1</v>
      </c>
      <c r="L89" s="110">
        <v>60</v>
      </c>
      <c r="M89" s="111">
        <v>45065</v>
      </c>
      <c r="N89" s="128">
        <v>0.20833333333333334</v>
      </c>
      <c r="O89" s="111">
        <v>45065</v>
      </c>
      <c r="P89" s="128">
        <v>0.79166666666666663</v>
      </c>
      <c r="Q89" s="98" t="s">
        <v>163</v>
      </c>
      <c r="R89" s="98">
        <v>3114421626</v>
      </c>
      <c r="S89" s="98"/>
      <c r="T89" s="98">
        <v>78932</v>
      </c>
      <c r="U89" s="98">
        <v>116763</v>
      </c>
      <c r="V89" s="110">
        <v>62</v>
      </c>
      <c r="W89" s="110" t="str">
        <f>IF(AD89="CANCELADO","N/A",VLOOKUP(V89,MOVIL!$A:$B,2))</f>
        <v>WLK854</v>
      </c>
      <c r="X89" s="98" t="str">
        <f>IF(AD89="CANCELADO","N/A",VLOOKUP(V89,MOVIL!$A:$P,16))</f>
        <v>PEDREROS ESPEJO MANUEL FERNANDO</v>
      </c>
      <c r="Y89" s="110">
        <f>IF(AD89="CANCELADO","N/A",VLOOKUP(V89,MOVIL!$A:$Q,17))</f>
        <v>3166769803</v>
      </c>
      <c r="Z89" s="135">
        <v>2518984.1385103529</v>
      </c>
      <c r="AA89" s="136"/>
      <c r="AB89" s="110"/>
      <c r="AC89" s="118">
        <v>2518984.1385103529</v>
      </c>
      <c r="AD89" s="129" t="s">
        <v>101</v>
      </c>
      <c r="AE89" s="146"/>
      <c r="AF89" s="473"/>
    </row>
    <row r="90" spans="1:32" s="107" customFormat="1" ht="21" hidden="1" customHeight="1" x14ac:dyDescent="0.2">
      <c r="A90" s="109">
        <v>86</v>
      </c>
      <c r="B90" s="110">
        <v>6</v>
      </c>
      <c r="C90" s="113" t="s">
        <v>139</v>
      </c>
      <c r="D90" s="111">
        <v>45057</v>
      </c>
      <c r="E90" s="110">
        <v>279</v>
      </c>
      <c r="F90" s="98" t="s">
        <v>164</v>
      </c>
      <c r="G90" s="98" t="s">
        <v>164</v>
      </c>
      <c r="H90" s="98" t="s">
        <v>165</v>
      </c>
      <c r="I90" s="127" t="s">
        <v>166</v>
      </c>
      <c r="J90" s="98" t="s">
        <v>166</v>
      </c>
      <c r="K90" s="110">
        <v>1</v>
      </c>
      <c r="L90" s="110">
        <v>60</v>
      </c>
      <c r="M90" s="111">
        <v>45065</v>
      </c>
      <c r="N90" s="128">
        <v>0.20833333333333334</v>
      </c>
      <c r="O90" s="111">
        <v>45065</v>
      </c>
      <c r="P90" s="128">
        <v>0.79166666666666663</v>
      </c>
      <c r="Q90" s="98" t="s">
        <v>163</v>
      </c>
      <c r="R90" s="98">
        <v>3114421626</v>
      </c>
      <c r="S90" s="98"/>
      <c r="T90" s="98">
        <v>78932</v>
      </c>
      <c r="U90" s="98">
        <v>116763</v>
      </c>
      <c r="V90" s="110">
        <v>62</v>
      </c>
      <c r="W90" s="110" t="str">
        <f>IF(AD90="CANCELADO","N/A",VLOOKUP(V90,MOVIL!$A:$B,2))</f>
        <v>WLK854</v>
      </c>
      <c r="X90" s="98" t="str">
        <f>IF(AD90="CANCELADO","N/A",VLOOKUP(V90,MOVIL!$A:$P,16))</f>
        <v>PEDREROS ESPEJO MANUEL FERNANDO</v>
      </c>
      <c r="Y90" s="110">
        <f>IF(AD90="CANCELADO","N/A",VLOOKUP(V90,MOVIL!$A:$Q,17))</f>
        <v>3166769803</v>
      </c>
      <c r="Z90" s="135">
        <v>2618984.1385103529</v>
      </c>
      <c r="AA90" s="136"/>
      <c r="AB90" s="110"/>
      <c r="AC90" s="118">
        <v>2618984.1385103529</v>
      </c>
      <c r="AD90" s="129" t="s">
        <v>101</v>
      </c>
      <c r="AE90" s="146"/>
      <c r="AF90" s="473"/>
    </row>
    <row r="91" spans="1:32" s="107" customFormat="1" ht="21" hidden="1" customHeight="1" x14ac:dyDescent="0.2">
      <c r="A91" s="109">
        <v>87</v>
      </c>
      <c r="B91" s="110"/>
      <c r="C91" s="113" t="s">
        <v>72</v>
      </c>
      <c r="D91" s="111">
        <v>45057</v>
      </c>
      <c r="E91" s="110">
        <v>200</v>
      </c>
      <c r="F91" s="98" t="s">
        <v>183</v>
      </c>
      <c r="G91" s="98" t="s">
        <v>183</v>
      </c>
      <c r="H91" s="98" t="s">
        <v>56</v>
      </c>
      <c r="I91" s="127" t="s">
        <v>166</v>
      </c>
      <c r="J91" s="98" t="s">
        <v>166</v>
      </c>
      <c r="K91" s="110">
        <v>3</v>
      </c>
      <c r="L91" s="110">
        <v>46</v>
      </c>
      <c r="M91" s="111">
        <v>45065</v>
      </c>
      <c r="N91" s="128">
        <v>0.41666666666666669</v>
      </c>
      <c r="O91" s="111">
        <v>45067</v>
      </c>
      <c r="P91" s="128">
        <v>0.625</v>
      </c>
      <c r="Q91" s="98" t="s">
        <v>184</v>
      </c>
      <c r="R91" s="98">
        <v>3115956974</v>
      </c>
      <c r="S91" s="98"/>
      <c r="T91" s="98">
        <v>78933</v>
      </c>
      <c r="U91" s="98"/>
      <c r="V91" s="110">
        <v>410</v>
      </c>
      <c r="W91" s="110" t="str">
        <f>IF(AD91="CANCELADO","N/A",VLOOKUP(V91,MOVIL!$A:$B,2))</f>
        <v>KNZ845</v>
      </c>
      <c r="X91" s="98" t="str">
        <f>IF(AD91="CANCELADO","N/A",VLOOKUP(V91,MOVIL!$A:$P,16))</f>
        <v>MORALES SANCHEZ OSCAR ARMANDO</v>
      </c>
      <c r="Y91" s="110">
        <f>IF(AD91="CANCELADO","N/A",VLOOKUP(V91,MOVIL!$A:$Q,17))</f>
        <v>3102463894</v>
      </c>
      <c r="Z91" s="134">
        <v>3581097.2889582654</v>
      </c>
      <c r="AA91" s="143"/>
      <c r="AB91" s="144"/>
      <c r="AC91" s="118">
        <v>3581097.2889582654</v>
      </c>
      <c r="AD91" s="117"/>
      <c r="AE91" s="129"/>
      <c r="AF91" s="473"/>
    </row>
    <row r="92" spans="1:32" s="107" customFormat="1" ht="21" hidden="1" customHeight="1" x14ac:dyDescent="0.2">
      <c r="A92" s="109">
        <v>88</v>
      </c>
      <c r="B92" s="110"/>
      <c r="C92" s="113" t="s">
        <v>72</v>
      </c>
      <c r="D92" s="111">
        <v>45058</v>
      </c>
      <c r="E92" s="110">
        <v>205</v>
      </c>
      <c r="F92" s="98" t="s">
        <v>203</v>
      </c>
      <c r="G92" s="98" t="s">
        <v>203</v>
      </c>
      <c r="H92" s="98" t="s">
        <v>204</v>
      </c>
      <c r="I92" s="127" t="s">
        <v>201</v>
      </c>
      <c r="J92" s="98" t="s">
        <v>201</v>
      </c>
      <c r="K92" s="99">
        <v>3</v>
      </c>
      <c r="L92" s="110">
        <v>22</v>
      </c>
      <c r="M92" s="111">
        <v>45065</v>
      </c>
      <c r="N92" s="128">
        <v>0.25</v>
      </c>
      <c r="O92" s="111">
        <v>45067</v>
      </c>
      <c r="P92" s="130">
        <v>0.83333333333333337</v>
      </c>
      <c r="Q92" s="98" t="s">
        <v>202</v>
      </c>
      <c r="R92" s="98">
        <v>3202699044</v>
      </c>
      <c r="S92" s="98"/>
      <c r="T92" s="98">
        <v>78934</v>
      </c>
      <c r="U92" s="98">
        <v>116776</v>
      </c>
      <c r="V92" s="98" t="s">
        <v>205</v>
      </c>
      <c r="W92" s="110" t="str">
        <f>IF(AD92="CANCELADO","N/A",VLOOKUP(V92,MOVIL!$A:$B,2))</f>
        <v>SLG641</v>
      </c>
      <c r="X92" s="98" t="str">
        <f>IF(AD92="CANCELADO","N/A",VLOOKUP(V92,MOVIL!$A:$P,16))</f>
        <v>ORLANDO SOTO</v>
      </c>
      <c r="Y92" s="110">
        <f>IF(AD92="CANCELADO","N/A",VLOOKUP(V92,MOVIL!$A:$Q,17))</f>
        <v>3143858111</v>
      </c>
      <c r="Z92" s="135">
        <v>3185551.7491985662</v>
      </c>
      <c r="AA92" s="136"/>
      <c r="AB92" s="110"/>
      <c r="AC92" s="118">
        <v>3185551.7491985662</v>
      </c>
      <c r="AD92" s="117"/>
      <c r="AE92" s="129"/>
      <c r="AF92" s="473"/>
    </row>
    <row r="93" spans="1:32" s="107" customFormat="1" ht="21" hidden="1" customHeight="1" x14ac:dyDescent="0.2">
      <c r="A93" s="109">
        <v>89</v>
      </c>
      <c r="B93" s="110">
        <v>4</v>
      </c>
      <c r="C93" s="113" t="s">
        <v>21</v>
      </c>
      <c r="D93" s="111">
        <v>45058</v>
      </c>
      <c r="E93" s="110">
        <v>160</v>
      </c>
      <c r="F93" s="98" t="s">
        <v>230</v>
      </c>
      <c r="G93" s="98" t="s">
        <v>230</v>
      </c>
      <c r="H93" s="98" t="s">
        <v>231</v>
      </c>
      <c r="I93" s="127" t="s">
        <v>201</v>
      </c>
      <c r="J93" s="98" t="s">
        <v>201</v>
      </c>
      <c r="K93" s="98">
        <v>1</v>
      </c>
      <c r="L93" s="98">
        <v>34</v>
      </c>
      <c r="M93" s="111">
        <v>45065</v>
      </c>
      <c r="N93" s="128" t="s">
        <v>232</v>
      </c>
      <c r="O93" s="111">
        <v>45065</v>
      </c>
      <c r="P93" s="128" t="s">
        <v>181</v>
      </c>
      <c r="Q93" s="98" t="s">
        <v>233</v>
      </c>
      <c r="R93" s="98">
        <v>3105660708</v>
      </c>
      <c r="S93" s="98"/>
      <c r="T93" s="98">
        <v>78935</v>
      </c>
      <c r="U93" s="98">
        <v>116762</v>
      </c>
      <c r="V93" s="110">
        <v>441</v>
      </c>
      <c r="W93" s="110" t="str">
        <f>IF(AD93="CANCELADO","N/A",VLOOKUP(V93,MOVIL!$A:$B,2))</f>
        <v>KNZ845</v>
      </c>
      <c r="X93" s="98" t="str">
        <f>IF(AD93="CANCELADO","N/A",VLOOKUP(V93,MOVIL!$A:$P,16))</f>
        <v>MORALES SANCHEZ OSCAR ARMANDO</v>
      </c>
      <c r="Y93" s="110">
        <f>IF(AD93="CANCELADO","N/A",VLOOKUP(V93,MOVIL!$A:$Q,17))</f>
        <v>3102463894</v>
      </c>
      <c r="Z93" s="135">
        <v>632027.11940373771</v>
      </c>
      <c r="AA93" s="136"/>
      <c r="AB93" s="110"/>
      <c r="AC93" s="132">
        <v>632027.11940373771</v>
      </c>
      <c r="AD93" s="133"/>
      <c r="AE93" s="129"/>
      <c r="AF93" s="473"/>
    </row>
    <row r="94" spans="1:32" s="107" customFormat="1" ht="21" hidden="1" customHeight="1" x14ac:dyDescent="0.2">
      <c r="A94" s="109">
        <v>90</v>
      </c>
      <c r="B94" s="110">
        <v>4</v>
      </c>
      <c r="C94" s="113" t="s">
        <v>21</v>
      </c>
      <c r="D94" s="111">
        <v>45058</v>
      </c>
      <c r="E94" s="110">
        <v>29</v>
      </c>
      <c r="F94" s="98" t="s">
        <v>241</v>
      </c>
      <c r="G94" s="98" t="s">
        <v>242</v>
      </c>
      <c r="H94" s="98" t="s">
        <v>243</v>
      </c>
      <c r="I94" s="127" t="s">
        <v>201</v>
      </c>
      <c r="J94" s="98" t="s">
        <v>201</v>
      </c>
      <c r="K94" s="98">
        <v>1</v>
      </c>
      <c r="L94" s="98">
        <v>28</v>
      </c>
      <c r="M94" s="111">
        <v>45065</v>
      </c>
      <c r="N94" s="128" t="s">
        <v>244</v>
      </c>
      <c r="O94" s="111">
        <v>45065</v>
      </c>
      <c r="P94" s="128" t="s">
        <v>244</v>
      </c>
      <c r="Q94" s="98" t="s">
        <v>113</v>
      </c>
      <c r="R94" s="98">
        <v>3123890934</v>
      </c>
      <c r="S94" s="98"/>
      <c r="T94" s="98">
        <v>78936</v>
      </c>
      <c r="U94" s="98">
        <v>116766</v>
      </c>
      <c r="V94" s="98" t="s">
        <v>245</v>
      </c>
      <c r="W94" s="110" t="str">
        <f>IF(AD94="CANCELADO","N/A",VLOOKUP(V94,MOVIL!$A:$B,2))</f>
        <v>SLG641</v>
      </c>
      <c r="X94" s="98" t="str">
        <f>IF(AD94="CANCELADO","N/A",VLOOKUP(V94,MOVIL!$A:$P,16))</f>
        <v>ORLANDO SOTO</v>
      </c>
      <c r="Y94" s="110">
        <f>IF(AD94="CANCELADO","N/A",VLOOKUP(V94,MOVIL!$A:$Q,17))</f>
        <v>3143858111</v>
      </c>
      <c r="Z94" s="135">
        <v>870736.61119504599</v>
      </c>
      <c r="AA94" s="136"/>
      <c r="AB94" s="110"/>
      <c r="AC94" s="132">
        <v>870736.61119504599</v>
      </c>
      <c r="AD94" s="133"/>
      <c r="AE94" s="129"/>
      <c r="AF94" s="473"/>
    </row>
    <row r="95" spans="1:32" s="107" customFormat="1" ht="21" hidden="1" customHeight="1" x14ac:dyDescent="0.2">
      <c r="A95" s="109">
        <v>91</v>
      </c>
      <c r="B95" s="110">
        <v>4</v>
      </c>
      <c r="C95" s="113" t="s">
        <v>21</v>
      </c>
      <c r="D95" s="111">
        <v>45058</v>
      </c>
      <c r="E95" s="110">
        <v>86</v>
      </c>
      <c r="F95" s="98" t="s">
        <v>61</v>
      </c>
      <c r="G95" s="98" t="s">
        <v>55</v>
      </c>
      <c r="H95" s="98" t="s">
        <v>56</v>
      </c>
      <c r="I95" s="127" t="s">
        <v>201</v>
      </c>
      <c r="J95" s="98" t="s">
        <v>201</v>
      </c>
      <c r="K95" s="98">
        <v>3</v>
      </c>
      <c r="L95" s="98">
        <v>42</v>
      </c>
      <c r="M95" s="111">
        <v>45065</v>
      </c>
      <c r="N95" s="128" t="s">
        <v>269</v>
      </c>
      <c r="O95" s="111">
        <v>45067</v>
      </c>
      <c r="P95" s="128" t="s">
        <v>270</v>
      </c>
      <c r="Q95" s="98" t="s">
        <v>271</v>
      </c>
      <c r="R95" s="98">
        <v>3132529947</v>
      </c>
      <c r="S95" s="98"/>
      <c r="T95" s="98">
        <v>78937</v>
      </c>
      <c r="U95" s="98">
        <v>116480</v>
      </c>
      <c r="V95" s="110">
        <v>409</v>
      </c>
      <c r="W95" s="110" t="str">
        <f>IF(AD95="CANCELADO","N/A",VLOOKUP(V95,MOVIL!$A:$B,2))</f>
        <v>KNZ845</v>
      </c>
      <c r="X95" s="98" t="str">
        <f>IF(AD95="CANCELADO","N/A",VLOOKUP(V95,MOVIL!$A:$P,16))</f>
        <v>MORALES SANCHEZ OSCAR ARMANDO</v>
      </c>
      <c r="Y95" s="110">
        <f>IF(AD95="CANCELADO","N/A",VLOOKUP(V95,MOVIL!$A:$Q,17))</f>
        <v>3102463894</v>
      </c>
      <c r="Z95" s="134">
        <v>1841473.222390092</v>
      </c>
      <c r="AA95" s="143"/>
      <c r="AB95" s="144"/>
      <c r="AC95" s="147">
        <v>1841473.222390092</v>
      </c>
      <c r="AD95" s="133"/>
      <c r="AE95" s="129"/>
      <c r="AF95" s="473"/>
    </row>
    <row r="96" spans="1:32" s="107" customFormat="1" ht="21" hidden="1" customHeight="1" x14ac:dyDescent="0.2">
      <c r="A96" s="109">
        <v>92</v>
      </c>
      <c r="B96" s="110">
        <v>4</v>
      </c>
      <c r="C96" s="113" t="s">
        <v>21</v>
      </c>
      <c r="D96" s="111">
        <v>45058</v>
      </c>
      <c r="E96" s="110">
        <v>122</v>
      </c>
      <c r="F96" s="98" t="s">
        <v>272</v>
      </c>
      <c r="G96" s="98" t="s">
        <v>273</v>
      </c>
      <c r="H96" s="98" t="s">
        <v>97</v>
      </c>
      <c r="I96" s="127" t="s">
        <v>201</v>
      </c>
      <c r="J96" s="98" t="s">
        <v>201</v>
      </c>
      <c r="K96" s="98">
        <v>1</v>
      </c>
      <c r="L96" s="98">
        <v>30</v>
      </c>
      <c r="M96" s="111">
        <v>45065</v>
      </c>
      <c r="N96" s="128" t="s">
        <v>244</v>
      </c>
      <c r="O96" s="111">
        <v>45065</v>
      </c>
      <c r="P96" s="128" t="s">
        <v>244</v>
      </c>
      <c r="Q96" s="98" t="s">
        <v>274</v>
      </c>
      <c r="R96" s="98">
        <v>3134110598</v>
      </c>
      <c r="S96" s="98"/>
      <c r="T96" s="98">
        <v>78938</v>
      </c>
      <c r="U96" s="98">
        <v>116761</v>
      </c>
      <c r="V96" s="110">
        <v>453</v>
      </c>
      <c r="W96" s="110" t="str">
        <f>IF(AD96="CANCELADO","N/A",VLOOKUP(V96,MOVIL!$A:$B,2))</f>
        <v>KNZ845</v>
      </c>
      <c r="X96" s="98" t="str">
        <f>IF(AD96="CANCELADO","N/A",VLOOKUP(V96,MOVIL!$A:$P,16))</f>
        <v>MORALES SANCHEZ OSCAR ARMANDO</v>
      </c>
      <c r="Y96" s="110">
        <f>IF(AD96="CANCELADO","N/A",VLOOKUP(V96,MOVIL!$A:$Q,17))</f>
        <v>3102463894</v>
      </c>
      <c r="Z96" s="135">
        <v>495621.69552299019</v>
      </c>
      <c r="AA96" s="136"/>
      <c r="AB96" s="110"/>
      <c r="AC96" s="147">
        <v>495621.69552299019</v>
      </c>
      <c r="AD96" s="133"/>
      <c r="AE96" s="129"/>
      <c r="AF96" s="473"/>
    </row>
    <row r="97" spans="1:32" s="107" customFormat="1" ht="21" hidden="1" customHeight="1" x14ac:dyDescent="0.2">
      <c r="A97" s="109">
        <v>93</v>
      </c>
      <c r="B97" s="110">
        <v>4</v>
      </c>
      <c r="C97" s="113" t="s">
        <v>21</v>
      </c>
      <c r="D97" s="111">
        <v>45058</v>
      </c>
      <c r="E97" s="110">
        <v>59</v>
      </c>
      <c r="F97" s="98" t="s">
        <v>332</v>
      </c>
      <c r="G97" s="98" t="s">
        <v>333</v>
      </c>
      <c r="H97" s="98" t="s">
        <v>334</v>
      </c>
      <c r="I97" s="127" t="s">
        <v>201</v>
      </c>
      <c r="J97" s="98" t="s">
        <v>201</v>
      </c>
      <c r="K97" s="98">
        <v>6</v>
      </c>
      <c r="L97" s="98">
        <v>27</v>
      </c>
      <c r="M97" s="111">
        <v>45065</v>
      </c>
      <c r="N97" s="128" t="s">
        <v>335</v>
      </c>
      <c r="O97" s="111">
        <v>45070</v>
      </c>
      <c r="P97" s="128" t="s">
        <v>335</v>
      </c>
      <c r="Q97" s="98" t="s">
        <v>336</v>
      </c>
      <c r="R97" s="98">
        <v>3204921339</v>
      </c>
      <c r="S97" s="98"/>
      <c r="T97" s="98">
        <v>78939</v>
      </c>
      <c r="U97" s="98">
        <v>116778</v>
      </c>
      <c r="V97" s="110">
        <v>469</v>
      </c>
      <c r="W97" s="110" t="str">
        <f>IF(AD97="CANCELADO","N/A",VLOOKUP(V97,MOVIL!$A:$B,2))</f>
        <v>LQK873</v>
      </c>
      <c r="X97" s="98" t="str">
        <f>IF(AD97="CANCELADO","N/A",VLOOKUP(V97,MOVIL!$A:$P,16))</f>
        <v>CARREÑO RAMIREZ JHON ARTURO</v>
      </c>
      <c r="Y97" s="110">
        <f>IF(AD97="CANCELADO","N/A",VLOOKUP(V97,MOVIL!$A:$Q,17))</f>
        <v>0</v>
      </c>
      <c r="Z97" s="135">
        <v>5917737.2947827056</v>
      </c>
      <c r="AA97" s="136"/>
      <c r="AB97" s="145"/>
      <c r="AC97" s="132">
        <v>5917737.2947827056</v>
      </c>
      <c r="AD97" s="133"/>
      <c r="AE97" s="129"/>
      <c r="AF97" s="473"/>
    </row>
    <row r="98" spans="1:32" s="107" customFormat="1" ht="21" hidden="1" customHeight="1" x14ac:dyDescent="0.2">
      <c r="A98" s="109">
        <v>94</v>
      </c>
      <c r="B98" s="110">
        <v>4</v>
      </c>
      <c r="C98" s="113" t="s">
        <v>21</v>
      </c>
      <c r="D98" s="111">
        <v>45058</v>
      </c>
      <c r="E98" s="110">
        <v>50</v>
      </c>
      <c r="F98" s="98" t="s">
        <v>359</v>
      </c>
      <c r="G98" s="98" t="s">
        <v>360</v>
      </c>
      <c r="H98" s="98" t="s">
        <v>361</v>
      </c>
      <c r="I98" s="104" t="s">
        <v>201</v>
      </c>
      <c r="J98" s="104" t="s">
        <v>201</v>
      </c>
      <c r="K98" s="98">
        <v>1</v>
      </c>
      <c r="L98" s="98">
        <v>18</v>
      </c>
      <c r="M98" s="111">
        <v>45065</v>
      </c>
      <c r="N98" s="128">
        <v>0.29166666666666669</v>
      </c>
      <c r="O98" s="111">
        <v>45065</v>
      </c>
      <c r="P98" s="128" t="s">
        <v>288</v>
      </c>
      <c r="Q98" s="129" t="s">
        <v>357</v>
      </c>
      <c r="R98" s="98" t="s">
        <v>358</v>
      </c>
      <c r="S98" s="98"/>
      <c r="T98" s="98">
        <v>78943</v>
      </c>
      <c r="U98" s="98">
        <v>116759</v>
      </c>
      <c r="V98" s="110">
        <v>254</v>
      </c>
      <c r="W98" s="110" t="str">
        <f>IF(AD98="CANCELADO","N/A",VLOOKUP(V98,MOVIL!$A:$B,2))</f>
        <v>GUQ909</v>
      </c>
      <c r="X98" s="98" t="str">
        <f>IF(AD98="CANCELADO","N/A",VLOOKUP(V98,MOVIL!$A:$P,16))</f>
        <v>ROJAS ANGARITA JOSE ELIESER</v>
      </c>
      <c r="Y98" s="110">
        <f>IF(AD98="CANCELADO","N/A",VLOOKUP(V98,MOVIL!$A:$Q,17))</f>
        <v>3123240346</v>
      </c>
      <c r="Z98" s="135">
        <v>854837.96716523299</v>
      </c>
      <c r="AA98" s="136"/>
      <c r="AB98" s="110"/>
      <c r="AC98" s="147">
        <v>854837.96716523299</v>
      </c>
      <c r="AD98" s="133"/>
      <c r="AE98" s="129"/>
      <c r="AF98" s="473"/>
    </row>
    <row r="99" spans="1:32" s="107" customFormat="1" ht="21" hidden="1" customHeight="1" x14ac:dyDescent="0.2">
      <c r="A99" s="109">
        <v>95</v>
      </c>
      <c r="B99" s="110">
        <v>4</v>
      </c>
      <c r="C99" s="113" t="s">
        <v>21</v>
      </c>
      <c r="D99" s="111">
        <v>45058</v>
      </c>
      <c r="E99" s="110">
        <v>128</v>
      </c>
      <c r="F99" s="98" t="s">
        <v>394</v>
      </c>
      <c r="G99" s="98" t="s">
        <v>394</v>
      </c>
      <c r="H99" s="98" t="s">
        <v>240</v>
      </c>
      <c r="I99" s="104" t="s">
        <v>201</v>
      </c>
      <c r="J99" s="104" t="s">
        <v>201</v>
      </c>
      <c r="K99" s="98">
        <v>1</v>
      </c>
      <c r="L99" s="98">
        <v>42</v>
      </c>
      <c r="M99" s="111">
        <v>45065</v>
      </c>
      <c r="N99" s="128">
        <v>0.29166666666666669</v>
      </c>
      <c r="O99" s="111">
        <v>45065</v>
      </c>
      <c r="P99" s="128">
        <v>0.29166666666666669</v>
      </c>
      <c r="Q99" s="129" t="s">
        <v>395</v>
      </c>
      <c r="R99" s="98" t="s">
        <v>396</v>
      </c>
      <c r="S99" s="129"/>
      <c r="T99" s="129">
        <v>78946</v>
      </c>
      <c r="U99" s="129">
        <v>116784</v>
      </c>
      <c r="V99" s="110">
        <v>471</v>
      </c>
      <c r="W99" s="110" t="str">
        <f>IF(AD99="CANCELADO","N/A",VLOOKUP(V99,MOVIL!$A:$B,2))</f>
        <v>LQK873</v>
      </c>
      <c r="X99" s="98" t="str">
        <f>IF(AD99="CANCELADO","N/A",VLOOKUP(V99,MOVIL!$A:$P,16))</f>
        <v>CARREÑO RAMIREZ JHON ARTURO</v>
      </c>
      <c r="Y99" s="110">
        <f>IF(AD99="CANCELADO","N/A",VLOOKUP(V99,MOVIL!$A:$Q,17))</f>
        <v>0</v>
      </c>
      <c r="Z99" s="135">
        <v>784331.18731429847</v>
      </c>
      <c r="AA99" s="136"/>
      <c r="AB99" s="110"/>
      <c r="AC99" s="147">
        <v>784331.18731429847</v>
      </c>
      <c r="AD99" s="133"/>
      <c r="AE99" s="129"/>
      <c r="AF99" s="473"/>
    </row>
    <row r="100" spans="1:32" s="107" customFormat="1" ht="21" hidden="1" customHeight="1" x14ac:dyDescent="0.2">
      <c r="A100" s="109">
        <v>96</v>
      </c>
      <c r="B100" s="110">
        <v>4</v>
      </c>
      <c r="C100" s="113" t="s">
        <v>21</v>
      </c>
      <c r="D100" s="111">
        <v>45058</v>
      </c>
      <c r="E100" s="110">
        <v>7</v>
      </c>
      <c r="F100" s="98" t="s">
        <v>397</v>
      </c>
      <c r="G100" s="98" t="s">
        <v>398</v>
      </c>
      <c r="H100" s="98" t="s">
        <v>399</v>
      </c>
      <c r="I100" s="104" t="s">
        <v>201</v>
      </c>
      <c r="J100" s="104" t="s">
        <v>201</v>
      </c>
      <c r="K100" s="98">
        <v>2</v>
      </c>
      <c r="L100" s="98">
        <v>32</v>
      </c>
      <c r="M100" s="111">
        <v>45065</v>
      </c>
      <c r="N100" s="128" t="s">
        <v>232</v>
      </c>
      <c r="O100" s="111">
        <v>45066</v>
      </c>
      <c r="P100" s="128" t="s">
        <v>317</v>
      </c>
      <c r="Q100" s="98" t="s">
        <v>400</v>
      </c>
      <c r="R100" s="98">
        <v>3112618615</v>
      </c>
      <c r="S100" s="98"/>
      <c r="T100" s="98">
        <v>78947</v>
      </c>
      <c r="U100" s="98"/>
      <c r="V100" s="129">
        <v>391</v>
      </c>
      <c r="W100" s="110" t="str">
        <f>IF(AD100="CANCELADO","N/A",VLOOKUP(V100,MOVIL!$A:$B,2))</f>
        <v>KNZ845</v>
      </c>
      <c r="X100" s="98" t="str">
        <f>IF(AD100="CANCELADO","N/A",VLOOKUP(V100,MOVIL!$A:$P,16))</f>
        <v>MORALES SANCHEZ OSCAR ARMANDO</v>
      </c>
      <c r="Y100" s="110">
        <f>IF(AD100="CANCELADO","N/A",VLOOKUP(V100,MOVIL!$A:$Q,17))</f>
        <v>3102463894</v>
      </c>
      <c r="Z100" s="135">
        <v>1007142.0350757935</v>
      </c>
      <c r="AA100" s="136"/>
      <c r="AB100" s="110"/>
      <c r="AC100" s="147">
        <v>1007142.0350757935</v>
      </c>
      <c r="AD100" s="133" t="s">
        <v>295</v>
      </c>
      <c r="AE100" s="129" t="s">
        <v>101</v>
      </c>
      <c r="AF100" s="473"/>
    </row>
    <row r="101" spans="1:32" s="107" customFormat="1" ht="21" hidden="1" customHeight="1" x14ac:dyDescent="0.2">
      <c r="A101" s="109">
        <v>97</v>
      </c>
      <c r="B101" s="110">
        <v>4</v>
      </c>
      <c r="C101" s="113" t="s">
        <v>21</v>
      </c>
      <c r="D101" s="111">
        <v>45058</v>
      </c>
      <c r="E101" s="110">
        <v>7</v>
      </c>
      <c r="F101" s="98" t="s">
        <v>397</v>
      </c>
      <c r="G101" s="98" t="s">
        <v>398</v>
      </c>
      <c r="H101" s="98" t="s">
        <v>399</v>
      </c>
      <c r="I101" s="127" t="s">
        <v>201</v>
      </c>
      <c r="J101" s="98" t="s">
        <v>201</v>
      </c>
      <c r="K101" s="98">
        <v>2</v>
      </c>
      <c r="L101" s="98">
        <v>32</v>
      </c>
      <c r="M101" s="111">
        <v>45065</v>
      </c>
      <c r="N101" s="128" t="s">
        <v>232</v>
      </c>
      <c r="O101" s="111">
        <v>45066</v>
      </c>
      <c r="P101" s="128" t="s">
        <v>317</v>
      </c>
      <c r="Q101" s="98" t="s">
        <v>400</v>
      </c>
      <c r="R101" s="98">
        <v>3112618615</v>
      </c>
      <c r="S101" s="98"/>
      <c r="T101" s="98">
        <v>78947</v>
      </c>
      <c r="U101" s="98"/>
      <c r="V101" s="129">
        <v>342</v>
      </c>
      <c r="W101" s="110" t="str">
        <f>IF(AD101="CANCELADO","N/A",VLOOKUP(V101,MOVIL!$A:$B,2))</f>
        <v>EXZ188</v>
      </c>
      <c r="X101" s="98" t="str">
        <f>IF(AD101="CANCELADO","N/A",VLOOKUP(V101,MOVIL!$A:$P,16))</f>
        <v>ELI CARREÑO</v>
      </c>
      <c r="Y101" s="110">
        <f>IF(AD101="CANCELADO","N/A",VLOOKUP(V101,MOVIL!$A:$Q,17))</f>
        <v>313608820</v>
      </c>
      <c r="Z101" s="154">
        <v>1007142.0350757935</v>
      </c>
      <c r="AA101" s="136"/>
      <c r="AB101" s="110"/>
      <c r="AC101" s="147">
        <v>1007142.0350757935</v>
      </c>
      <c r="AD101" s="133"/>
      <c r="AE101" s="129" t="s">
        <v>101</v>
      </c>
      <c r="AF101" s="473"/>
    </row>
    <row r="102" spans="1:32" s="107" customFormat="1" ht="21" hidden="1" customHeight="1" x14ac:dyDescent="0.2">
      <c r="A102" s="109">
        <v>98</v>
      </c>
      <c r="B102" s="110">
        <v>4</v>
      </c>
      <c r="C102" s="113" t="s">
        <v>21</v>
      </c>
      <c r="D102" s="111">
        <v>45058</v>
      </c>
      <c r="E102" s="110">
        <v>59</v>
      </c>
      <c r="F102" s="98" t="s">
        <v>420</v>
      </c>
      <c r="G102" s="98" t="s">
        <v>333</v>
      </c>
      <c r="H102" s="98" t="s">
        <v>334</v>
      </c>
      <c r="I102" s="104" t="s">
        <v>201</v>
      </c>
      <c r="J102" s="104" t="s">
        <v>201</v>
      </c>
      <c r="K102" s="98">
        <v>6</v>
      </c>
      <c r="L102" s="98">
        <v>31</v>
      </c>
      <c r="M102" s="111">
        <v>45065</v>
      </c>
      <c r="N102" s="128" t="s">
        <v>226</v>
      </c>
      <c r="O102" s="111">
        <v>45070</v>
      </c>
      <c r="P102" s="128" t="s">
        <v>226</v>
      </c>
      <c r="Q102" s="98" t="s">
        <v>421</v>
      </c>
      <c r="R102" s="98">
        <v>3153317755</v>
      </c>
      <c r="S102" s="98"/>
      <c r="T102" s="98">
        <v>78948</v>
      </c>
      <c r="U102" s="98">
        <v>116770</v>
      </c>
      <c r="V102" s="110">
        <v>429</v>
      </c>
      <c r="W102" s="110" t="str">
        <f>IF(AD102="CANCELADO","N/A",VLOOKUP(V102,MOVIL!$A:$B,2))</f>
        <v>KNZ845</v>
      </c>
      <c r="X102" s="98" t="str">
        <f>IF(AD102="CANCELADO","N/A",VLOOKUP(V102,MOVIL!$A:$P,16))</f>
        <v>MORALES SANCHEZ OSCAR ARMANDO</v>
      </c>
      <c r="Y102" s="110">
        <f>IF(AD102="CANCELADO","N/A",VLOOKUP(V102,MOVIL!$A:$Q,17))</f>
        <v>3102463894</v>
      </c>
      <c r="Z102" s="134">
        <v>5917737.2947827056</v>
      </c>
      <c r="AA102" s="116"/>
      <c r="AB102" s="110"/>
      <c r="AC102" s="147">
        <v>5917737.2947827056</v>
      </c>
      <c r="AD102" s="133"/>
      <c r="AE102" s="129"/>
      <c r="AF102" s="473"/>
    </row>
    <row r="103" spans="1:32" s="107" customFormat="1" ht="21" hidden="1" customHeight="1" x14ac:dyDescent="0.2">
      <c r="A103" s="109">
        <v>99</v>
      </c>
      <c r="B103" s="110">
        <v>4</v>
      </c>
      <c r="C103" s="113" t="s">
        <v>21</v>
      </c>
      <c r="D103" s="111">
        <v>45058</v>
      </c>
      <c r="E103" s="110">
        <v>65</v>
      </c>
      <c r="F103" s="98" t="s">
        <v>64</v>
      </c>
      <c r="G103" s="98" t="s">
        <v>346</v>
      </c>
      <c r="H103" s="98" t="s">
        <v>330</v>
      </c>
      <c r="I103" s="112" t="s">
        <v>902</v>
      </c>
      <c r="J103" s="112" t="s">
        <v>902</v>
      </c>
      <c r="K103" s="98">
        <v>2</v>
      </c>
      <c r="L103" s="98">
        <v>22</v>
      </c>
      <c r="M103" s="111">
        <v>45065</v>
      </c>
      <c r="N103" s="128" t="s">
        <v>348</v>
      </c>
      <c r="O103" s="111">
        <v>45066</v>
      </c>
      <c r="P103" s="128" t="s">
        <v>237</v>
      </c>
      <c r="Q103" s="98" t="s">
        <v>349</v>
      </c>
      <c r="R103" s="98">
        <v>3016443574</v>
      </c>
      <c r="S103" s="129"/>
      <c r="T103" s="129">
        <v>78940</v>
      </c>
      <c r="U103" s="129">
        <v>116765</v>
      </c>
      <c r="V103" s="110">
        <v>394</v>
      </c>
      <c r="W103" s="110" t="str">
        <f>IF(AD103="CANCELADO","N/A",VLOOKUP(V103,MOVIL!$A:$B,2))</f>
        <v>KNZ845</v>
      </c>
      <c r="X103" s="98" t="str">
        <f>IF(AD103="CANCELADO","N/A",VLOOKUP(V103,MOVIL!$A:$P,16))</f>
        <v>MORALES SANCHEZ OSCAR ARMANDO</v>
      </c>
      <c r="Y103" s="110">
        <f>IF(AD103="CANCELADO","N/A",VLOOKUP(V103,MOVIL!$A:$Q,17))</f>
        <v>3102463894</v>
      </c>
      <c r="Z103" s="135">
        <v>1434561.0186584098</v>
      </c>
      <c r="AA103" s="136"/>
      <c r="AB103" s="110"/>
      <c r="AC103" s="132">
        <v>1434561.0186584098</v>
      </c>
      <c r="AD103" s="133"/>
      <c r="AE103" s="129"/>
      <c r="AF103" s="473"/>
    </row>
    <row r="104" spans="1:32" s="107" customFormat="1" ht="21" hidden="1" customHeight="1" x14ac:dyDescent="0.2">
      <c r="A104" s="109">
        <v>100</v>
      </c>
      <c r="B104" s="110">
        <v>4</v>
      </c>
      <c r="C104" s="113" t="s">
        <v>21</v>
      </c>
      <c r="D104" s="111">
        <v>45058</v>
      </c>
      <c r="E104" s="110">
        <v>65</v>
      </c>
      <c r="F104" s="98" t="s">
        <v>64</v>
      </c>
      <c r="G104" s="98" t="s">
        <v>346</v>
      </c>
      <c r="H104" s="98" t="s">
        <v>330</v>
      </c>
      <c r="I104" s="123" t="s">
        <v>902</v>
      </c>
      <c r="J104" s="113" t="s">
        <v>902</v>
      </c>
      <c r="K104" s="98">
        <v>2</v>
      </c>
      <c r="L104" s="98">
        <v>32</v>
      </c>
      <c r="M104" s="111">
        <v>45065</v>
      </c>
      <c r="N104" s="128" t="s">
        <v>350</v>
      </c>
      <c r="O104" s="111">
        <v>45066</v>
      </c>
      <c r="P104" s="128" t="s">
        <v>351</v>
      </c>
      <c r="Q104" s="98" t="s">
        <v>349</v>
      </c>
      <c r="R104" s="98">
        <v>3016443574</v>
      </c>
      <c r="S104" s="129"/>
      <c r="T104" s="129">
        <v>78940</v>
      </c>
      <c r="U104" s="129">
        <v>116765</v>
      </c>
      <c r="V104" s="110">
        <v>394</v>
      </c>
      <c r="W104" s="110" t="str">
        <f>IF(AD104="CANCELADO","N/A",VLOOKUP(V104,MOVIL!$A:$B,2))</f>
        <v>KNZ845</v>
      </c>
      <c r="X104" s="98" t="str">
        <f>IF(AD104="CANCELADO","N/A",VLOOKUP(V104,MOVIL!$A:$P,16))</f>
        <v>MORALES SANCHEZ OSCAR ARMANDO</v>
      </c>
      <c r="Y104" s="110">
        <f>IF(AD104="CANCELADO","N/A",VLOOKUP(V104,MOVIL!$A:$Q,17))</f>
        <v>3102463894</v>
      </c>
      <c r="Z104" s="135">
        <v>1484561.0186584098</v>
      </c>
      <c r="AA104" s="136"/>
      <c r="AB104" s="110"/>
      <c r="AC104" s="132">
        <v>1484561.0186584098</v>
      </c>
      <c r="AD104" s="133"/>
      <c r="AE104" s="129"/>
      <c r="AF104" s="473"/>
    </row>
    <row r="105" spans="1:32" s="107" customFormat="1" ht="21" hidden="1" customHeight="1" x14ac:dyDescent="0.2">
      <c r="A105" s="109">
        <v>101</v>
      </c>
      <c r="B105" s="110">
        <v>4</v>
      </c>
      <c r="C105" s="113" t="s">
        <v>21</v>
      </c>
      <c r="D105" s="111">
        <v>45058</v>
      </c>
      <c r="E105" s="110">
        <v>29</v>
      </c>
      <c r="F105" s="98" t="s">
        <v>241</v>
      </c>
      <c r="G105" s="98" t="s">
        <v>352</v>
      </c>
      <c r="H105" s="98" t="s">
        <v>243</v>
      </c>
      <c r="I105" s="123" t="s">
        <v>902</v>
      </c>
      <c r="J105" s="113" t="s">
        <v>902</v>
      </c>
      <c r="K105" s="98">
        <v>1</v>
      </c>
      <c r="L105" s="98">
        <v>26</v>
      </c>
      <c r="M105" s="111">
        <v>45065</v>
      </c>
      <c r="N105" s="128" t="s">
        <v>244</v>
      </c>
      <c r="O105" s="111">
        <v>45065</v>
      </c>
      <c r="P105" s="128" t="s">
        <v>263</v>
      </c>
      <c r="Q105" s="98" t="s">
        <v>353</v>
      </c>
      <c r="R105" s="98">
        <v>3057540089</v>
      </c>
      <c r="S105" s="98"/>
      <c r="T105" s="98">
        <v>78941</v>
      </c>
      <c r="U105" s="98">
        <v>116780</v>
      </c>
      <c r="V105" s="110">
        <v>454</v>
      </c>
      <c r="W105" s="110" t="str">
        <f>IF(AD105="CANCELADO","N/A",VLOOKUP(V105,MOVIL!$A:$B,2))</f>
        <v>KNZ845</v>
      </c>
      <c r="X105" s="98" t="str">
        <f>IF(AD105="CANCELADO","N/A",VLOOKUP(V105,MOVIL!$A:$P,16))</f>
        <v>MORALES SANCHEZ OSCAR ARMANDO</v>
      </c>
      <c r="Y105" s="110">
        <f>IF(AD105="CANCELADO","N/A",VLOOKUP(V105,MOVIL!$A:$Q,17))</f>
        <v>3102463894</v>
      </c>
      <c r="Z105" s="135">
        <v>870736.61119504599</v>
      </c>
      <c r="AA105" s="136"/>
      <c r="AB105" s="110"/>
      <c r="AC105" s="132">
        <v>870736.61119504599</v>
      </c>
      <c r="AD105" s="133"/>
      <c r="AE105" s="129"/>
      <c r="AF105" s="473"/>
    </row>
    <row r="106" spans="1:32" s="107" customFormat="1" ht="21" hidden="1" customHeight="1" x14ac:dyDescent="0.2">
      <c r="A106" s="109">
        <v>102</v>
      </c>
      <c r="B106" s="110">
        <v>4</v>
      </c>
      <c r="C106" s="113" t="s">
        <v>21</v>
      </c>
      <c r="D106" s="111">
        <v>45058</v>
      </c>
      <c r="E106" s="110">
        <v>132</v>
      </c>
      <c r="F106" s="98" t="s">
        <v>369</v>
      </c>
      <c r="G106" s="98" t="s">
        <v>370</v>
      </c>
      <c r="H106" s="98" t="s">
        <v>371</v>
      </c>
      <c r="I106" s="123" t="s">
        <v>902</v>
      </c>
      <c r="J106" s="113" t="s">
        <v>902</v>
      </c>
      <c r="K106" s="98">
        <v>3</v>
      </c>
      <c r="L106" s="98">
        <v>33</v>
      </c>
      <c r="M106" s="111">
        <v>45065</v>
      </c>
      <c r="N106" s="128">
        <v>0.16666666666666666</v>
      </c>
      <c r="O106" s="111">
        <v>45067</v>
      </c>
      <c r="P106" s="128" t="s">
        <v>372</v>
      </c>
      <c r="Q106" s="98" t="s">
        <v>373</v>
      </c>
      <c r="R106" s="98">
        <v>3125461484</v>
      </c>
      <c r="S106" s="129"/>
      <c r="T106" s="129">
        <v>78944</v>
      </c>
      <c r="U106" s="129">
        <v>116782</v>
      </c>
      <c r="V106" s="110">
        <v>456</v>
      </c>
      <c r="W106" s="110" t="str">
        <f>IF(AD106="CANCELADO","N/A",VLOOKUP(V106,MOVIL!$A:$B,2))</f>
        <v>KNZ845</v>
      </c>
      <c r="X106" s="98" t="str">
        <f>IF(AD106="CANCELADO","N/A",VLOOKUP(V106,MOVIL!$A:$P,16))</f>
        <v>MORALES SANCHEZ OSCAR ARMANDO</v>
      </c>
      <c r="Y106" s="110">
        <f>IF(AD106="CANCELADO","N/A",VLOOKUP(V106,MOVIL!$A:$Q,17))</f>
        <v>3102463894</v>
      </c>
      <c r="Z106" s="154">
        <v>2405297.6298534558</v>
      </c>
      <c r="AA106" s="136"/>
      <c r="AB106" s="110"/>
      <c r="AC106" s="147">
        <v>2405297.6298534558</v>
      </c>
      <c r="AD106" s="133"/>
      <c r="AE106" s="129"/>
      <c r="AF106" s="473"/>
    </row>
    <row r="107" spans="1:32" s="107" customFormat="1" ht="21" hidden="1" customHeight="1" x14ac:dyDescent="0.2">
      <c r="A107" s="109">
        <v>103</v>
      </c>
      <c r="B107" s="110">
        <v>4</v>
      </c>
      <c r="C107" s="113" t="s">
        <v>21</v>
      </c>
      <c r="D107" s="111">
        <v>45058</v>
      </c>
      <c r="E107" s="110">
        <v>158</v>
      </c>
      <c r="F107" s="98" t="s">
        <v>382</v>
      </c>
      <c r="G107" s="98" t="s">
        <v>383</v>
      </c>
      <c r="H107" s="98" t="s">
        <v>302</v>
      </c>
      <c r="I107" s="123" t="s">
        <v>902</v>
      </c>
      <c r="J107" s="113" t="s">
        <v>902</v>
      </c>
      <c r="K107" s="98">
        <v>1</v>
      </c>
      <c r="L107" s="98">
        <v>46</v>
      </c>
      <c r="M107" s="111">
        <v>45065</v>
      </c>
      <c r="N107" s="128" t="s">
        <v>262</v>
      </c>
      <c r="O107" s="111">
        <v>45065</v>
      </c>
      <c r="P107" s="128" t="s">
        <v>320</v>
      </c>
      <c r="Q107" s="98" t="s">
        <v>385</v>
      </c>
      <c r="R107" s="98">
        <v>3212329214</v>
      </c>
      <c r="S107" s="98"/>
      <c r="T107" s="98">
        <v>78945</v>
      </c>
      <c r="U107" s="98"/>
      <c r="V107" s="110">
        <v>435</v>
      </c>
      <c r="W107" s="110" t="str">
        <f>IF(AD107="CANCELADO","N/A",VLOOKUP(V107,MOVIL!$A:$B,2))</f>
        <v>KNZ845</v>
      </c>
      <c r="X107" s="98" t="str">
        <f>IF(AD107="CANCELADO","N/A",VLOOKUP(V107,MOVIL!$A:$P,16))</f>
        <v>MORALES SANCHEZ OSCAR ARMANDO</v>
      </c>
      <c r="Y107" s="110">
        <f>IF(AD107="CANCELADO","N/A",VLOOKUP(V107,MOVIL!$A:$Q,17))</f>
        <v>3102463894</v>
      </c>
      <c r="Z107" s="135">
        <v>1432256.9507478492</v>
      </c>
      <c r="AA107" s="136"/>
      <c r="AB107" s="110"/>
      <c r="AC107" s="147">
        <v>1432256.9507478492</v>
      </c>
      <c r="AD107" s="133"/>
      <c r="AE107" s="129"/>
      <c r="AF107" s="473"/>
    </row>
    <row r="108" spans="1:32" s="107" customFormat="1" ht="21" hidden="1" customHeight="1" x14ac:dyDescent="0.2">
      <c r="A108" s="109">
        <v>104</v>
      </c>
      <c r="B108" s="110"/>
      <c r="C108" s="113" t="s">
        <v>72</v>
      </c>
      <c r="D108" s="111">
        <v>45051</v>
      </c>
      <c r="E108" s="110">
        <v>210</v>
      </c>
      <c r="F108" s="98" t="s">
        <v>90</v>
      </c>
      <c r="G108" s="98" t="s">
        <v>90</v>
      </c>
      <c r="H108" s="98" t="s">
        <v>59</v>
      </c>
      <c r="I108" s="152" t="s">
        <v>91</v>
      </c>
      <c r="J108" s="104" t="s">
        <v>91</v>
      </c>
      <c r="K108" s="110">
        <v>1</v>
      </c>
      <c r="L108" s="110">
        <v>24</v>
      </c>
      <c r="M108" s="111">
        <v>45066</v>
      </c>
      <c r="N108" s="128">
        <v>0.27083333333333331</v>
      </c>
      <c r="O108" s="111">
        <v>45066</v>
      </c>
      <c r="P108" s="128">
        <v>0.75</v>
      </c>
      <c r="Q108" s="98" t="s">
        <v>89</v>
      </c>
      <c r="R108" s="98">
        <v>3105530557</v>
      </c>
      <c r="S108" s="98"/>
      <c r="T108" s="98">
        <v>78963</v>
      </c>
      <c r="U108" s="98">
        <v>116919</v>
      </c>
      <c r="V108" s="110">
        <v>378</v>
      </c>
      <c r="W108" s="110" t="str">
        <f>IF(AD108="CANCELADO","N/A",VLOOKUP(V108,MOVIL!$A:$B,2))</f>
        <v>EQP202</v>
      </c>
      <c r="X108" s="98" t="str">
        <f>IF(AD108="CANCELADO","N/A",VLOOKUP(V108,MOVIL!$A:$P,16))</f>
        <v>VESGA CASALLAS ALBERTO</v>
      </c>
      <c r="Y108" s="110">
        <f>IF(AD108="CANCELADO","N/A",VLOOKUP(V108,MOVIL!$A:$Q,17))</f>
        <v>3105756034</v>
      </c>
      <c r="Z108" s="135">
        <v>1611433.1576147394</v>
      </c>
      <c r="AA108" s="136"/>
      <c r="AB108" s="110"/>
      <c r="AC108" s="118">
        <v>1611433.1576147394</v>
      </c>
      <c r="AD108" s="117"/>
      <c r="AE108" s="129"/>
      <c r="AF108" s="473"/>
    </row>
    <row r="109" spans="1:32" s="107" customFormat="1" ht="21" hidden="1" customHeight="1" x14ac:dyDescent="0.2">
      <c r="A109" s="109">
        <v>105</v>
      </c>
      <c r="B109" s="110">
        <v>8</v>
      </c>
      <c r="C109" s="113" t="s">
        <v>139</v>
      </c>
      <c r="D109" s="111">
        <v>45057</v>
      </c>
      <c r="E109" s="110">
        <v>260</v>
      </c>
      <c r="F109" s="98" t="s">
        <v>171</v>
      </c>
      <c r="G109" s="98" t="s">
        <v>171</v>
      </c>
      <c r="H109" s="98" t="s">
        <v>172</v>
      </c>
      <c r="I109" s="127" t="s">
        <v>169</v>
      </c>
      <c r="J109" s="98" t="s">
        <v>169</v>
      </c>
      <c r="K109" s="110">
        <v>1</v>
      </c>
      <c r="L109" s="110">
        <v>18</v>
      </c>
      <c r="M109" s="111">
        <v>45066</v>
      </c>
      <c r="N109" s="128">
        <v>0.29166666666666669</v>
      </c>
      <c r="O109" s="111">
        <v>45066</v>
      </c>
      <c r="P109" s="128">
        <v>0.75</v>
      </c>
      <c r="Q109" s="98" t="s">
        <v>173</v>
      </c>
      <c r="R109" s="98">
        <v>3153890452</v>
      </c>
      <c r="S109" s="98"/>
      <c r="T109" s="98">
        <v>78964</v>
      </c>
      <c r="U109" s="98">
        <v>116920</v>
      </c>
      <c r="V109" s="110">
        <v>449</v>
      </c>
      <c r="W109" s="110" t="str">
        <f>IF(AD109="CANCELADO","N/A",VLOOKUP(V109,MOVIL!$A:$B,2))</f>
        <v>KNZ845</v>
      </c>
      <c r="X109" s="98" t="str">
        <f>IF(AD109="CANCELADO","N/A",VLOOKUP(V109,MOVIL!$A:$P,16))</f>
        <v>MORALES SANCHEZ OSCAR ARMANDO</v>
      </c>
      <c r="Y109" s="110">
        <f>IF(AD109="CANCELADO","N/A",VLOOKUP(V109,MOVIL!$A:$Q,17))</f>
        <v>3102463894</v>
      </c>
      <c r="Z109" s="135">
        <v>491090.39749227918</v>
      </c>
      <c r="AA109" s="136"/>
      <c r="AB109" s="110"/>
      <c r="AC109" s="118">
        <v>491090.39749227918</v>
      </c>
      <c r="AD109" s="117"/>
      <c r="AE109" s="129"/>
      <c r="AF109" s="473"/>
    </row>
    <row r="110" spans="1:32" s="107" customFormat="1" ht="21" hidden="1" customHeight="1" x14ac:dyDescent="0.2">
      <c r="A110" s="109">
        <v>106</v>
      </c>
      <c r="B110" s="110">
        <v>9</v>
      </c>
      <c r="C110" s="113" t="s">
        <v>139</v>
      </c>
      <c r="D110" s="111">
        <v>45057</v>
      </c>
      <c r="E110" s="110">
        <v>312</v>
      </c>
      <c r="F110" s="98" t="s">
        <v>174</v>
      </c>
      <c r="G110" s="98" t="s">
        <v>174</v>
      </c>
      <c r="H110" s="98" t="s">
        <v>52</v>
      </c>
      <c r="I110" s="127" t="s">
        <v>159</v>
      </c>
      <c r="J110" s="98" t="s">
        <v>159</v>
      </c>
      <c r="K110" s="110">
        <v>1</v>
      </c>
      <c r="L110" s="110">
        <v>17</v>
      </c>
      <c r="M110" s="111">
        <v>45066</v>
      </c>
      <c r="N110" s="128">
        <v>0.29166666666666669</v>
      </c>
      <c r="O110" s="111">
        <v>45066</v>
      </c>
      <c r="P110" s="128">
        <v>0.625</v>
      </c>
      <c r="Q110" s="98" t="s">
        <v>175</v>
      </c>
      <c r="R110" s="98" t="s">
        <v>176</v>
      </c>
      <c r="S110" s="98"/>
      <c r="T110" s="98">
        <v>78965</v>
      </c>
      <c r="U110" s="98">
        <v>116917</v>
      </c>
      <c r="V110" s="110">
        <v>216</v>
      </c>
      <c r="W110" s="110" t="str">
        <f>IF(AD110="CANCELADO","N/A",VLOOKUP(V110,MOVIL!$A:$B,2))</f>
        <v>WLK854</v>
      </c>
      <c r="X110" s="98" t="str">
        <f>IF(AD110="CANCELADO","N/A",VLOOKUP(V110,MOVIL!$A:$P,16))</f>
        <v>PEDREROS ESPEJO MANUEL FERNANDO</v>
      </c>
      <c r="Y110" s="110">
        <f>IF(AD110="CANCELADO","N/A",VLOOKUP(V110,MOVIL!$A:$Q,17))</f>
        <v>3166769803</v>
      </c>
      <c r="Z110" s="135">
        <v>676798.1977804841</v>
      </c>
      <c r="AA110" s="136"/>
      <c r="AB110" s="110"/>
      <c r="AC110" s="118">
        <v>676798.1977804841</v>
      </c>
      <c r="AD110" s="117"/>
      <c r="AE110" s="129"/>
      <c r="AF110" s="473"/>
    </row>
    <row r="111" spans="1:32" s="107" customFormat="1" ht="21" hidden="1" customHeight="1" x14ac:dyDescent="0.2">
      <c r="A111" s="109">
        <v>107</v>
      </c>
      <c r="B111" s="110"/>
      <c r="C111" s="113" t="s">
        <v>72</v>
      </c>
      <c r="D111" s="111">
        <v>45058</v>
      </c>
      <c r="E111" s="110">
        <v>199</v>
      </c>
      <c r="F111" s="98" t="s">
        <v>206</v>
      </c>
      <c r="G111" s="98" t="s">
        <v>206</v>
      </c>
      <c r="H111" s="98" t="s">
        <v>207</v>
      </c>
      <c r="I111" s="127" t="s">
        <v>201</v>
      </c>
      <c r="J111" s="98" t="s">
        <v>201</v>
      </c>
      <c r="K111" s="99">
        <v>3</v>
      </c>
      <c r="L111" s="110">
        <v>89</v>
      </c>
      <c r="M111" s="111">
        <v>45066</v>
      </c>
      <c r="N111" s="128">
        <v>0.23958333333333334</v>
      </c>
      <c r="O111" s="111">
        <v>45068</v>
      </c>
      <c r="P111" s="130">
        <v>0.79166666666666663</v>
      </c>
      <c r="Q111" s="98" t="s">
        <v>208</v>
      </c>
      <c r="R111" s="98">
        <v>3118201915</v>
      </c>
      <c r="S111" s="98"/>
      <c r="T111" s="98">
        <v>78966</v>
      </c>
      <c r="U111" s="98">
        <v>116908</v>
      </c>
      <c r="V111" s="110">
        <v>325</v>
      </c>
      <c r="W111" s="110" t="str">
        <f>IF(AD111="CANCELADO","N/A",VLOOKUP(V111,MOVIL!$A:$B,2))</f>
        <v>EXZ188</v>
      </c>
      <c r="X111" s="98" t="str">
        <f>IF(AD111="CANCELADO","N/A",VLOOKUP(V111,MOVIL!$A:$P,16))</f>
        <v>ELI CARREÑO</v>
      </c>
      <c r="Y111" s="110">
        <f>IF(AD111="CANCELADO","N/A",VLOOKUP(V111,MOVIL!$A:$Q,17))</f>
        <v>313608820</v>
      </c>
      <c r="Z111" s="135">
        <v>3845268.8991982732</v>
      </c>
      <c r="AA111" s="136"/>
      <c r="AB111" s="110"/>
      <c r="AC111" s="118">
        <v>3845268.8991982732</v>
      </c>
      <c r="AD111" s="129" t="s">
        <v>101</v>
      </c>
      <c r="AE111" s="129"/>
      <c r="AF111" s="473"/>
    </row>
    <row r="112" spans="1:32" s="107" customFormat="1" ht="21" hidden="1" customHeight="1" x14ac:dyDescent="0.2">
      <c r="A112" s="109">
        <v>108</v>
      </c>
      <c r="B112" s="110"/>
      <c r="C112" s="113" t="s">
        <v>72</v>
      </c>
      <c r="D112" s="111">
        <v>45058</v>
      </c>
      <c r="E112" s="110">
        <v>199</v>
      </c>
      <c r="F112" s="98" t="s">
        <v>206</v>
      </c>
      <c r="G112" s="98" t="s">
        <v>206</v>
      </c>
      <c r="H112" s="98" t="s">
        <v>207</v>
      </c>
      <c r="I112" s="127" t="s">
        <v>201</v>
      </c>
      <c r="J112" s="98" t="s">
        <v>201</v>
      </c>
      <c r="K112" s="99">
        <v>3</v>
      </c>
      <c r="L112" s="110">
        <v>89</v>
      </c>
      <c r="M112" s="111">
        <v>45066</v>
      </c>
      <c r="N112" s="128">
        <v>0.23958333333333334</v>
      </c>
      <c r="O112" s="111">
        <v>45068</v>
      </c>
      <c r="P112" s="130">
        <v>0.79166666666666663</v>
      </c>
      <c r="Q112" s="98" t="s">
        <v>208</v>
      </c>
      <c r="R112" s="98">
        <v>3118201915</v>
      </c>
      <c r="S112" s="98"/>
      <c r="T112" s="98">
        <v>78966</v>
      </c>
      <c r="U112" s="98">
        <v>116909</v>
      </c>
      <c r="V112" s="110">
        <v>454</v>
      </c>
      <c r="W112" s="110" t="str">
        <f>IF(AD112="CANCELADO","N/A",VLOOKUP(V112,MOVIL!$A:$B,2))</f>
        <v>KNZ845</v>
      </c>
      <c r="X112" s="98" t="str">
        <f>IF(AD112="CANCELADO","N/A",VLOOKUP(V112,MOVIL!$A:$P,16))</f>
        <v>MORALES SANCHEZ OSCAR ARMANDO</v>
      </c>
      <c r="Y112" s="110">
        <f>IF(AD112="CANCELADO","N/A",VLOOKUP(V112,MOVIL!$A:$Q,17))</f>
        <v>3102463894</v>
      </c>
      <c r="Z112" s="135">
        <v>3845268.8991982732</v>
      </c>
      <c r="AA112" s="136"/>
      <c r="AB112" s="110"/>
      <c r="AC112" s="118">
        <v>3845268.8991982732</v>
      </c>
      <c r="AD112" s="129" t="s">
        <v>101</v>
      </c>
      <c r="AE112" s="129"/>
      <c r="AF112" s="473"/>
    </row>
    <row r="113" spans="1:32" s="107" customFormat="1" ht="21" hidden="1" customHeight="1" x14ac:dyDescent="0.2">
      <c r="A113" s="109">
        <v>109</v>
      </c>
      <c r="B113" s="110">
        <v>4</v>
      </c>
      <c r="C113" s="113" t="s">
        <v>21</v>
      </c>
      <c r="D113" s="111">
        <v>45058</v>
      </c>
      <c r="E113" s="110">
        <v>33</v>
      </c>
      <c r="F113" s="98" t="s">
        <v>296</v>
      </c>
      <c r="G113" s="98" t="s">
        <v>297</v>
      </c>
      <c r="H113" s="98" t="s">
        <v>298</v>
      </c>
      <c r="I113" s="127" t="s">
        <v>201</v>
      </c>
      <c r="J113" s="98" t="s">
        <v>201</v>
      </c>
      <c r="K113" s="98">
        <v>1</v>
      </c>
      <c r="L113" s="98">
        <v>28</v>
      </c>
      <c r="M113" s="111">
        <v>45066</v>
      </c>
      <c r="N113" s="128" t="s">
        <v>244</v>
      </c>
      <c r="O113" s="111">
        <v>45066</v>
      </c>
      <c r="P113" s="128" t="s">
        <v>288</v>
      </c>
      <c r="Q113" s="98" t="s">
        <v>299</v>
      </c>
      <c r="R113" s="98">
        <v>3152210644</v>
      </c>
      <c r="S113" s="98"/>
      <c r="T113" s="98">
        <v>78967</v>
      </c>
      <c r="U113" s="98">
        <v>116921</v>
      </c>
      <c r="V113" s="110">
        <v>367</v>
      </c>
      <c r="W113" s="110" t="str">
        <f>IF(AD113="CANCELADO","N/A",VLOOKUP(V113,MOVIL!$A:$B,2))</f>
        <v>EQP202</v>
      </c>
      <c r="X113" s="98" t="str">
        <f>IF(AD113="CANCELADO","N/A",VLOOKUP(V113,MOVIL!$A:$P,16))</f>
        <v>VESGA CASALLAS ALBERTO</v>
      </c>
      <c r="Y113" s="110">
        <f>IF(AD113="CANCELADO","N/A",VLOOKUP(V113,MOVIL!$A:$Q,17))</f>
        <v>3105756034</v>
      </c>
      <c r="Z113" s="134">
        <v>734331.18731429847</v>
      </c>
      <c r="AA113" s="116"/>
      <c r="AB113" s="110"/>
      <c r="AC113" s="147">
        <v>734331.18731429847</v>
      </c>
      <c r="AD113" s="133"/>
      <c r="AE113" s="129"/>
      <c r="AF113" s="473"/>
    </row>
    <row r="114" spans="1:32" s="107" customFormat="1" ht="21" hidden="1" customHeight="1" x14ac:dyDescent="0.2">
      <c r="A114" s="109">
        <v>110</v>
      </c>
      <c r="B114" s="109">
        <v>4</v>
      </c>
      <c r="C114" s="155" t="s">
        <v>21</v>
      </c>
      <c r="D114" s="153">
        <v>45058</v>
      </c>
      <c r="E114" s="109">
        <v>35</v>
      </c>
      <c r="F114" s="98" t="s">
        <v>312</v>
      </c>
      <c r="G114" s="129" t="s">
        <v>312</v>
      </c>
      <c r="H114" s="129" t="s">
        <v>313</v>
      </c>
      <c r="I114" s="127" t="s">
        <v>201</v>
      </c>
      <c r="J114" s="98" t="s">
        <v>201</v>
      </c>
      <c r="K114" s="129">
        <v>2</v>
      </c>
      <c r="L114" s="129">
        <v>28</v>
      </c>
      <c r="M114" s="153">
        <v>45066</v>
      </c>
      <c r="N114" s="128">
        <v>0.20833333333333334</v>
      </c>
      <c r="O114" s="153">
        <v>45067</v>
      </c>
      <c r="P114" s="156" t="s">
        <v>244</v>
      </c>
      <c r="Q114" s="98" t="s">
        <v>138</v>
      </c>
      <c r="R114" s="98">
        <v>3227021431</v>
      </c>
      <c r="S114" s="98"/>
      <c r="T114" s="98">
        <v>78968</v>
      </c>
      <c r="U114" s="98">
        <v>116923</v>
      </c>
      <c r="V114" s="110">
        <v>455</v>
      </c>
      <c r="W114" s="110" t="str">
        <f>IF(AD114="CANCELADO","N/A",VLOOKUP(V114,MOVIL!$A:$B,2))</f>
        <v>KNZ845</v>
      </c>
      <c r="X114" s="98" t="str">
        <f>IF(AD114="CANCELADO","N/A",VLOOKUP(V114,MOVIL!$A:$P,16))</f>
        <v>MORALES SANCHEZ OSCAR ARMANDO</v>
      </c>
      <c r="Y114" s="110">
        <f>IF(AD114="CANCELADO","N/A",VLOOKUP(V114,MOVIL!$A:$Q,17))</f>
        <v>3102463894</v>
      </c>
      <c r="Z114" s="135">
        <v>1723270.5104497182</v>
      </c>
      <c r="AA114" s="136"/>
      <c r="AB114" s="110"/>
      <c r="AC114" s="132">
        <v>1723270.5104497182</v>
      </c>
      <c r="AD114" s="133"/>
      <c r="AE114" s="129"/>
      <c r="AF114" s="473"/>
    </row>
    <row r="115" spans="1:32" s="107" customFormat="1" ht="21" hidden="1" customHeight="1" x14ac:dyDescent="0.2">
      <c r="A115" s="109">
        <v>111</v>
      </c>
      <c r="B115" s="110">
        <v>4</v>
      </c>
      <c r="C115" s="113" t="s">
        <v>21</v>
      </c>
      <c r="D115" s="111">
        <v>45058</v>
      </c>
      <c r="E115" s="110">
        <v>101</v>
      </c>
      <c r="F115" s="98" t="s">
        <v>325</v>
      </c>
      <c r="G115" s="98" t="s">
        <v>326</v>
      </c>
      <c r="H115" s="98" t="s">
        <v>257</v>
      </c>
      <c r="I115" s="127" t="s">
        <v>201</v>
      </c>
      <c r="J115" s="98" t="s">
        <v>201</v>
      </c>
      <c r="K115" s="98">
        <v>2</v>
      </c>
      <c r="L115" s="98">
        <v>32</v>
      </c>
      <c r="M115" s="111">
        <v>45066</v>
      </c>
      <c r="N115" s="128" t="s">
        <v>327</v>
      </c>
      <c r="O115" s="111">
        <v>45067</v>
      </c>
      <c r="P115" s="128" t="s">
        <v>237</v>
      </c>
      <c r="Q115" s="98" t="s">
        <v>328</v>
      </c>
      <c r="R115" s="98">
        <v>3176783064</v>
      </c>
      <c r="S115" s="98"/>
      <c r="T115" s="98">
        <v>78969</v>
      </c>
      <c r="U115" s="98">
        <v>116924</v>
      </c>
      <c r="V115" s="110">
        <v>441</v>
      </c>
      <c r="W115" s="110" t="str">
        <f>IF(AD115="CANCELADO","N/A",VLOOKUP(V115,MOVIL!$A:$B,2))</f>
        <v>KNZ845</v>
      </c>
      <c r="X115" s="98" t="str">
        <f>IF(AD115="CANCELADO","N/A",VLOOKUP(V115,MOVIL!$A:$P,16))</f>
        <v>MORALES SANCHEZ OSCAR ARMANDO</v>
      </c>
      <c r="Y115" s="110">
        <f>IF(AD115="CANCELADO","N/A",VLOOKUP(V115,MOVIL!$A:$Q,17))</f>
        <v>3102463894</v>
      </c>
      <c r="Z115" s="135">
        <v>1620966.4425391573</v>
      </c>
      <c r="AA115" s="136">
        <v>1</v>
      </c>
      <c r="AB115" s="135">
        <v>1150000</v>
      </c>
      <c r="AC115" s="132">
        <v>2770966.4425391573</v>
      </c>
      <c r="AD115" s="133"/>
      <c r="AE115" s="129"/>
      <c r="AF115" s="473"/>
    </row>
    <row r="116" spans="1:32" s="107" customFormat="1" ht="21" hidden="1" customHeight="1" x14ac:dyDescent="0.2">
      <c r="A116" s="109">
        <v>112</v>
      </c>
      <c r="B116" s="110">
        <v>4</v>
      </c>
      <c r="C116" s="113" t="s">
        <v>21</v>
      </c>
      <c r="D116" s="111">
        <v>45058</v>
      </c>
      <c r="E116" s="110">
        <v>65</v>
      </c>
      <c r="F116" s="98" t="s">
        <v>64</v>
      </c>
      <c r="G116" s="98" t="s">
        <v>329</v>
      </c>
      <c r="H116" s="98" t="s">
        <v>330</v>
      </c>
      <c r="I116" s="127" t="s">
        <v>201</v>
      </c>
      <c r="J116" s="98" t="s">
        <v>201</v>
      </c>
      <c r="K116" s="98">
        <v>2</v>
      </c>
      <c r="L116" s="98">
        <v>33</v>
      </c>
      <c r="M116" s="111">
        <v>45066</v>
      </c>
      <c r="N116" s="128" t="s">
        <v>262</v>
      </c>
      <c r="O116" s="111">
        <v>45067</v>
      </c>
      <c r="P116" s="128" t="s">
        <v>331</v>
      </c>
      <c r="Q116" s="98" t="s">
        <v>66</v>
      </c>
      <c r="R116" s="98">
        <v>3157169002</v>
      </c>
      <c r="S116" s="98"/>
      <c r="T116" s="98">
        <v>78970</v>
      </c>
      <c r="U116" s="98">
        <v>116915</v>
      </c>
      <c r="V116" s="110">
        <v>475</v>
      </c>
      <c r="W116" s="110" t="str">
        <f>IF(AD116="CANCELADO","N/A",VLOOKUP(V116,MOVIL!$A:$B,2))</f>
        <v>LQK873</v>
      </c>
      <c r="X116" s="98" t="str">
        <f>IF(AD116="CANCELADO","N/A",VLOOKUP(V116,MOVIL!$A:$P,16))</f>
        <v>CARREÑO RAMIREZ JHON ARTURO</v>
      </c>
      <c r="Y116" s="110">
        <f>IF(AD116="CANCELADO","N/A",VLOOKUP(V116,MOVIL!$A:$Q,17))</f>
        <v>0</v>
      </c>
      <c r="Z116" s="134">
        <v>1484561.0186584098</v>
      </c>
      <c r="AA116" s="136"/>
      <c r="AB116" s="144"/>
      <c r="AC116" s="132">
        <v>1484561.0186584098</v>
      </c>
      <c r="AD116" s="133"/>
      <c r="AE116" s="129"/>
      <c r="AF116" s="473"/>
    </row>
    <row r="117" spans="1:32" s="107" customFormat="1" ht="21" hidden="1" customHeight="1" x14ac:dyDescent="0.2">
      <c r="A117" s="109">
        <v>113</v>
      </c>
      <c r="B117" s="110">
        <v>4</v>
      </c>
      <c r="C117" s="113" t="s">
        <v>21</v>
      </c>
      <c r="D117" s="111">
        <v>45058</v>
      </c>
      <c r="E117" s="110">
        <v>84</v>
      </c>
      <c r="F117" s="98" t="s">
        <v>127</v>
      </c>
      <c r="G117" s="98" t="s">
        <v>401</v>
      </c>
      <c r="H117" s="98" t="s">
        <v>129</v>
      </c>
      <c r="I117" s="127" t="s">
        <v>402</v>
      </c>
      <c r="J117" s="98" t="s">
        <v>402</v>
      </c>
      <c r="K117" s="98">
        <v>1</v>
      </c>
      <c r="L117" s="98">
        <v>26</v>
      </c>
      <c r="M117" s="111">
        <v>45066</v>
      </c>
      <c r="N117" s="128" t="s">
        <v>244</v>
      </c>
      <c r="O117" s="111">
        <v>45066</v>
      </c>
      <c r="P117" s="128" t="s">
        <v>181</v>
      </c>
      <c r="Q117" s="98" t="s">
        <v>134</v>
      </c>
      <c r="R117" s="98">
        <v>3003645744</v>
      </c>
      <c r="S117" s="98"/>
      <c r="T117" s="98">
        <v>78971</v>
      </c>
      <c r="U117" s="98">
        <v>116926</v>
      </c>
      <c r="V117" s="110">
        <v>471</v>
      </c>
      <c r="W117" s="110" t="str">
        <f>IF(AD117="CANCELADO","N/A",VLOOKUP(V117,MOVIL!$A:$B,2))</f>
        <v>LQK873</v>
      </c>
      <c r="X117" s="98" t="str">
        <f>IF(AD117="CANCELADO","N/A",VLOOKUP(V117,MOVIL!$A:$P,16))</f>
        <v>CARREÑO RAMIREZ JHON ARTURO</v>
      </c>
      <c r="Y117" s="110">
        <f>IF(AD117="CANCELADO","N/A",VLOOKUP(V117,MOVIL!$A:$Q,17))</f>
        <v>0</v>
      </c>
      <c r="Z117" s="135">
        <v>529723.05149317707</v>
      </c>
      <c r="AA117" s="136"/>
      <c r="AB117" s="110"/>
      <c r="AC117" s="147">
        <v>529723.05149317707</v>
      </c>
      <c r="AD117" s="133"/>
      <c r="AE117" s="129"/>
      <c r="AF117" s="473"/>
    </row>
    <row r="118" spans="1:32" s="107" customFormat="1" ht="21" hidden="1" customHeight="1" x14ac:dyDescent="0.2">
      <c r="A118" s="109">
        <v>114</v>
      </c>
      <c r="B118" s="109">
        <v>4</v>
      </c>
      <c r="C118" s="155" t="s">
        <v>21</v>
      </c>
      <c r="D118" s="153">
        <v>45058</v>
      </c>
      <c r="E118" s="109">
        <v>57</v>
      </c>
      <c r="F118" s="98" t="s">
        <v>414</v>
      </c>
      <c r="G118" s="129" t="s">
        <v>415</v>
      </c>
      <c r="H118" s="129" t="s">
        <v>287</v>
      </c>
      <c r="I118" s="157" t="s">
        <v>402</v>
      </c>
      <c r="J118" s="158" t="s">
        <v>402</v>
      </c>
      <c r="K118" s="129">
        <v>2</v>
      </c>
      <c r="L118" s="129">
        <v>26</v>
      </c>
      <c r="M118" s="153">
        <v>45066</v>
      </c>
      <c r="N118" s="156">
        <v>0.33333333333333331</v>
      </c>
      <c r="O118" s="153">
        <v>45067</v>
      </c>
      <c r="P118" s="156" t="s">
        <v>408</v>
      </c>
      <c r="Q118" s="129" t="s">
        <v>416</v>
      </c>
      <c r="R118" s="129">
        <v>3123620852</v>
      </c>
      <c r="S118" s="129"/>
      <c r="T118" s="129">
        <v>78975</v>
      </c>
      <c r="U118" s="129">
        <v>116929</v>
      </c>
      <c r="V118" s="109">
        <v>450</v>
      </c>
      <c r="W118" s="110" t="str">
        <f>IF(AD118="CANCELADO","N/A",VLOOKUP(V118,MOVIL!$A:$B,2))</f>
        <v>KNZ845</v>
      </c>
      <c r="X118" s="98" t="str">
        <f>IF(AD118="CANCELADO","N/A",VLOOKUP(V118,MOVIL!$A:$P,16))</f>
        <v>MORALES SANCHEZ OSCAR ARMANDO</v>
      </c>
      <c r="Y118" s="110">
        <f>IF(AD118="CANCELADO","N/A",VLOOKUP(V118,MOVIL!$A:$Q,17))</f>
        <v>3102463894</v>
      </c>
      <c r="Z118" s="134">
        <v>1245851.5268671017</v>
      </c>
      <c r="AA118" s="116"/>
      <c r="AB118" s="109"/>
      <c r="AC118" s="147">
        <v>1245851.5268671017</v>
      </c>
      <c r="AD118" s="133"/>
      <c r="AE118" s="129"/>
      <c r="AF118" s="473"/>
    </row>
    <row r="119" spans="1:32" s="107" customFormat="1" ht="21" hidden="1" customHeight="1" x14ac:dyDescent="0.2">
      <c r="A119" s="109">
        <v>115</v>
      </c>
      <c r="B119" s="110"/>
      <c r="C119" s="98" t="s">
        <v>422</v>
      </c>
      <c r="D119" s="111">
        <v>45061</v>
      </c>
      <c r="E119" s="110">
        <v>230</v>
      </c>
      <c r="F119" s="98" t="s">
        <v>423</v>
      </c>
      <c r="G119" s="98" t="s">
        <v>423</v>
      </c>
      <c r="H119" s="98" t="s">
        <v>287</v>
      </c>
      <c r="I119" s="152" t="s">
        <v>424</v>
      </c>
      <c r="J119" s="104" t="s">
        <v>424</v>
      </c>
      <c r="K119" s="110">
        <v>1</v>
      </c>
      <c r="L119" s="110">
        <v>50</v>
      </c>
      <c r="M119" s="111">
        <v>45066</v>
      </c>
      <c r="N119" s="110" t="s">
        <v>425</v>
      </c>
      <c r="O119" s="111">
        <v>45066</v>
      </c>
      <c r="P119" s="128">
        <v>0.83333333333333337</v>
      </c>
      <c r="Q119" s="98" t="s">
        <v>426</v>
      </c>
      <c r="R119" s="98" t="s">
        <v>427</v>
      </c>
      <c r="S119" s="98"/>
      <c r="T119" s="98">
        <v>78972</v>
      </c>
      <c r="U119" s="98">
        <v>116931</v>
      </c>
      <c r="V119" s="110">
        <v>62</v>
      </c>
      <c r="W119" s="110" t="str">
        <f>IF(AD119="CANCELADO","N/A",VLOOKUP(V119,MOVIL!$A:$B,2))</f>
        <v>WLK854</v>
      </c>
      <c r="X119" s="98" t="str">
        <f>IF(AD119="CANCELADO","N/A",VLOOKUP(V119,MOVIL!$A:$P,16))</f>
        <v>PEDREROS ESPEJO MANUEL FERNANDO</v>
      </c>
      <c r="Y119" s="110">
        <f>IF(AD119="CANCELADO","N/A",VLOOKUP(V119,MOVIL!$A:$Q,17))</f>
        <v>3166769803</v>
      </c>
      <c r="Z119" s="135">
        <v>2097233.3921664935</v>
      </c>
      <c r="AA119" s="136"/>
      <c r="AB119" s="110"/>
      <c r="AC119" s="118">
        <v>2097233.3921664935</v>
      </c>
      <c r="AD119" s="117"/>
      <c r="AE119" s="146"/>
      <c r="AF119" s="473"/>
    </row>
    <row r="120" spans="1:32" s="107" customFormat="1" ht="21" hidden="1" customHeight="1" x14ac:dyDescent="0.2">
      <c r="A120" s="109">
        <v>116</v>
      </c>
      <c r="B120" s="110"/>
      <c r="C120" s="113" t="s">
        <v>139</v>
      </c>
      <c r="D120" s="111">
        <v>45062</v>
      </c>
      <c r="E120" s="110">
        <v>278</v>
      </c>
      <c r="F120" s="98" t="s">
        <v>428</v>
      </c>
      <c r="G120" s="98" t="s">
        <v>428</v>
      </c>
      <c r="H120" s="98" t="s">
        <v>429</v>
      </c>
      <c r="I120" s="152" t="s">
        <v>430</v>
      </c>
      <c r="J120" s="104" t="s">
        <v>430</v>
      </c>
      <c r="K120" s="100">
        <v>4</v>
      </c>
      <c r="L120" s="98">
        <v>79</v>
      </c>
      <c r="M120" s="111">
        <v>45066</v>
      </c>
      <c r="N120" s="128">
        <v>0.22916666666666666</v>
      </c>
      <c r="O120" s="111">
        <v>45069</v>
      </c>
      <c r="P120" s="128">
        <v>0.625</v>
      </c>
      <c r="Q120" s="98" t="s">
        <v>431</v>
      </c>
      <c r="R120" s="98">
        <v>3134878223</v>
      </c>
      <c r="S120" s="98"/>
      <c r="T120" s="98">
        <v>78973</v>
      </c>
      <c r="U120" s="98">
        <v>116932</v>
      </c>
      <c r="V120" s="110">
        <v>453</v>
      </c>
      <c r="W120" s="110" t="str">
        <f>IF(AD120="CANCELADO","N/A",VLOOKUP(V120,MOVIL!$A:$B,2))</f>
        <v>KNZ845</v>
      </c>
      <c r="X120" s="98" t="str">
        <f>IF(AD120="CANCELADO","N/A",VLOOKUP(V120,MOVIL!$A:$P,16))</f>
        <v>MORALES SANCHEZ OSCAR ARMANDO</v>
      </c>
      <c r="Y120" s="110">
        <f>IF(AD120="CANCELADO","N/A",VLOOKUP(V120,MOVIL!$A:$Q,17))</f>
        <v>3102463894</v>
      </c>
      <c r="Z120" s="135">
        <v>5283948.4993295474</v>
      </c>
      <c r="AA120" s="136"/>
      <c r="AB120" s="110"/>
      <c r="AC120" s="118">
        <v>5283948.4993295474</v>
      </c>
      <c r="AD120" s="129" t="s">
        <v>101</v>
      </c>
      <c r="AE120" s="146"/>
      <c r="AF120" s="473"/>
    </row>
    <row r="121" spans="1:32" s="107" customFormat="1" ht="21" hidden="1" customHeight="1" x14ac:dyDescent="0.2">
      <c r="A121" s="109">
        <v>117</v>
      </c>
      <c r="B121" s="110"/>
      <c r="C121" s="113" t="s">
        <v>139</v>
      </c>
      <c r="D121" s="111">
        <v>45062</v>
      </c>
      <c r="E121" s="110">
        <v>278</v>
      </c>
      <c r="F121" s="98" t="s">
        <v>428</v>
      </c>
      <c r="G121" s="98" t="s">
        <v>428</v>
      </c>
      <c r="H121" s="98" t="s">
        <v>429</v>
      </c>
      <c r="I121" s="127" t="s">
        <v>430</v>
      </c>
      <c r="J121" s="98" t="s">
        <v>430</v>
      </c>
      <c r="K121" s="100">
        <v>4</v>
      </c>
      <c r="L121" s="98">
        <v>79</v>
      </c>
      <c r="M121" s="111">
        <v>45066</v>
      </c>
      <c r="N121" s="128">
        <v>0.22916666666666666</v>
      </c>
      <c r="O121" s="111">
        <v>45069</v>
      </c>
      <c r="P121" s="128">
        <v>0.625</v>
      </c>
      <c r="Q121" s="98" t="s">
        <v>431</v>
      </c>
      <c r="R121" s="98">
        <v>3134878223</v>
      </c>
      <c r="S121" s="98"/>
      <c r="T121" s="98">
        <v>78973</v>
      </c>
      <c r="U121" s="98">
        <v>116934</v>
      </c>
      <c r="V121" s="98" t="s">
        <v>245</v>
      </c>
      <c r="W121" s="110" t="str">
        <f>IF(AD121="CANCELADO","N/A",VLOOKUP(V121,MOVIL!$A:$B,2))</f>
        <v>SLG641</v>
      </c>
      <c r="X121" s="98" t="str">
        <f>IF(AD121="CANCELADO","N/A",VLOOKUP(V121,MOVIL!$A:$P,16))</f>
        <v>ORLANDO SOTO</v>
      </c>
      <c r="Y121" s="110">
        <f>IF(AD121="CANCELADO","N/A",VLOOKUP(V121,MOVIL!$A:$Q,17))</f>
        <v>3143858111</v>
      </c>
      <c r="Z121" s="135">
        <v>5233948.4993295474</v>
      </c>
      <c r="AA121" s="136"/>
      <c r="AB121" s="110"/>
      <c r="AC121" s="118">
        <v>5233948.4993295474</v>
      </c>
      <c r="AD121" s="129" t="s">
        <v>101</v>
      </c>
      <c r="AE121" s="129"/>
      <c r="AF121" s="473"/>
    </row>
    <row r="122" spans="1:32" s="107" customFormat="1" ht="21" hidden="1" customHeight="1" x14ac:dyDescent="0.2">
      <c r="A122" s="109">
        <v>118</v>
      </c>
      <c r="B122" s="110"/>
      <c r="C122" s="113" t="s">
        <v>139</v>
      </c>
      <c r="D122" s="111">
        <v>45062</v>
      </c>
      <c r="E122" s="110">
        <v>281</v>
      </c>
      <c r="F122" s="98" t="s">
        <v>432</v>
      </c>
      <c r="G122" s="98" t="s">
        <v>432</v>
      </c>
      <c r="H122" s="98" t="s">
        <v>433</v>
      </c>
      <c r="I122" s="127" t="s">
        <v>430</v>
      </c>
      <c r="J122" s="98" t="s">
        <v>430</v>
      </c>
      <c r="K122" s="100">
        <v>3</v>
      </c>
      <c r="L122" s="98">
        <v>36</v>
      </c>
      <c r="M122" s="111">
        <v>45066</v>
      </c>
      <c r="N122" s="128">
        <v>0.23611111111111113</v>
      </c>
      <c r="O122" s="111">
        <v>45068</v>
      </c>
      <c r="P122" s="128">
        <v>0.54166666666666663</v>
      </c>
      <c r="Q122" s="98" t="s">
        <v>434</v>
      </c>
      <c r="R122" s="98" t="s">
        <v>435</v>
      </c>
      <c r="S122" s="98"/>
      <c r="T122" s="98">
        <v>78974</v>
      </c>
      <c r="U122" s="98">
        <v>116902</v>
      </c>
      <c r="V122" s="110">
        <v>390</v>
      </c>
      <c r="W122" s="110" t="str">
        <f>IF(AD122="CANCELADO","N/A",VLOOKUP(V122,MOVIL!$A:$B,2))</f>
        <v>KNZ843</v>
      </c>
      <c r="X122" s="98" t="str">
        <f>IF(AD122="CANCELADO","N/A",VLOOKUP(V122,MOVIL!$A:$P,16))</f>
        <v>SEPULVEDA FIGUEROA JULIO CESAR</v>
      </c>
      <c r="Y122" s="110">
        <f>IF(AD122="CANCELADO","N/A",VLOOKUP(V122,MOVIL!$A:$Q,17))</f>
        <v>3202728427</v>
      </c>
      <c r="Z122" s="135">
        <v>2604165.143410556</v>
      </c>
      <c r="AA122" s="136"/>
      <c r="AB122" s="110"/>
      <c r="AC122" s="118">
        <v>2604165.143410556</v>
      </c>
      <c r="AD122" s="117"/>
      <c r="AE122" s="146"/>
      <c r="AF122" s="473"/>
    </row>
    <row r="123" spans="1:32" s="107" customFormat="1" ht="21" hidden="1" customHeight="1" x14ac:dyDescent="0.2">
      <c r="A123" s="109">
        <v>119</v>
      </c>
      <c r="B123" s="98">
        <v>5</v>
      </c>
      <c r="C123" s="98" t="s">
        <v>21</v>
      </c>
      <c r="D123" s="111">
        <v>45064</v>
      </c>
      <c r="E123" s="98">
        <v>110</v>
      </c>
      <c r="F123" s="98" t="s">
        <v>474</v>
      </c>
      <c r="G123" s="98" t="s">
        <v>475</v>
      </c>
      <c r="H123" s="98" t="s">
        <v>476</v>
      </c>
      <c r="I123" s="112" t="s">
        <v>902</v>
      </c>
      <c r="J123" s="112" t="s">
        <v>902</v>
      </c>
      <c r="K123" s="98">
        <v>1</v>
      </c>
      <c r="L123" s="98">
        <v>7</v>
      </c>
      <c r="M123" s="111">
        <v>45066</v>
      </c>
      <c r="N123" s="128">
        <v>0.29166666666666669</v>
      </c>
      <c r="O123" s="111">
        <v>45066</v>
      </c>
      <c r="P123" s="128">
        <v>0.75</v>
      </c>
      <c r="Q123" s="98" t="s">
        <v>477</v>
      </c>
      <c r="R123" s="98">
        <v>3013300945</v>
      </c>
      <c r="S123" s="98"/>
      <c r="T123" s="98">
        <v>78960</v>
      </c>
      <c r="U123" s="98">
        <v>116913</v>
      </c>
      <c r="V123" s="110">
        <v>404</v>
      </c>
      <c r="W123" s="110" t="str">
        <f>IF(AD123="CANCELADO","N/A",VLOOKUP(V123,MOVIL!$A:$B,2))</f>
        <v>KNZ845</v>
      </c>
      <c r="X123" s="98" t="str">
        <f>IF(AD123="CANCELADO","N/A",VLOOKUP(V123,MOVIL!$A:$P,16))</f>
        <v>MORALES SANCHEZ OSCAR ARMANDO</v>
      </c>
      <c r="Y123" s="110">
        <f>IF(AD123="CANCELADO","N/A",VLOOKUP(V123,MOVIL!$A:$Q,17))</f>
        <v>3102463894</v>
      </c>
      <c r="Z123" s="135">
        <v>513824.40746336395</v>
      </c>
      <c r="AA123" s="136"/>
      <c r="AB123" s="110"/>
      <c r="AC123" s="147">
        <v>513824.40746336395</v>
      </c>
      <c r="AD123" s="133"/>
      <c r="AE123" s="146"/>
      <c r="AF123" s="473"/>
    </row>
    <row r="124" spans="1:32" s="107" customFormat="1" ht="21" hidden="1" customHeight="1" x14ac:dyDescent="0.2">
      <c r="A124" s="109">
        <v>120</v>
      </c>
      <c r="B124" s="98">
        <v>5</v>
      </c>
      <c r="C124" s="98" t="s">
        <v>21</v>
      </c>
      <c r="D124" s="159">
        <v>45064</v>
      </c>
      <c r="E124" s="98">
        <v>106</v>
      </c>
      <c r="F124" s="98" t="s">
        <v>527</v>
      </c>
      <c r="G124" s="98" t="s">
        <v>527</v>
      </c>
      <c r="H124" s="98" t="s">
        <v>247</v>
      </c>
      <c r="I124" s="112" t="s">
        <v>902</v>
      </c>
      <c r="J124" s="112" t="s">
        <v>902</v>
      </c>
      <c r="K124" s="98">
        <v>1</v>
      </c>
      <c r="L124" s="98">
        <v>20</v>
      </c>
      <c r="M124" s="111">
        <v>45067</v>
      </c>
      <c r="N124" s="128">
        <v>0.25</v>
      </c>
      <c r="O124" s="111">
        <v>45067</v>
      </c>
      <c r="P124" s="128">
        <v>0.75</v>
      </c>
      <c r="Q124" s="98" t="s">
        <v>528</v>
      </c>
      <c r="R124" s="98">
        <v>3153554156</v>
      </c>
      <c r="S124" s="98"/>
      <c r="T124" s="98">
        <v>79002</v>
      </c>
      <c r="U124" s="98">
        <v>116950</v>
      </c>
      <c r="V124" s="110">
        <v>216</v>
      </c>
      <c r="W124" s="110" t="str">
        <f>IF(AD124="CANCELADO","N/A",VLOOKUP(V124,MOVIL!$A:$B,2))</f>
        <v>WLK854</v>
      </c>
      <c r="X124" s="98" t="str">
        <f>IF(AD124="CANCELADO","N/A",VLOOKUP(V124,MOVIL!$A:$P,16))</f>
        <v>PEDREROS ESPEJO MANUEL FERNANDO</v>
      </c>
      <c r="Y124" s="110">
        <f>IF(AD124="CANCELADO","N/A",VLOOKUP(V124,MOVIL!$A:$Q,17))</f>
        <v>3166769803</v>
      </c>
      <c r="Z124" s="134">
        <v>479723.05149317707</v>
      </c>
      <c r="AA124" s="116"/>
      <c r="AB124" s="110"/>
      <c r="AC124" s="132">
        <v>479723.05149317707</v>
      </c>
      <c r="AD124" s="133"/>
      <c r="AE124" s="129"/>
      <c r="AF124" s="473"/>
    </row>
    <row r="125" spans="1:32" s="107" customFormat="1" ht="21" hidden="1" customHeight="1" x14ac:dyDescent="0.2">
      <c r="A125" s="109">
        <v>121</v>
      </c>
      <c r="B125" s="110">
        <v>9</v>
      </c>
      <c r="C125" s="98" t="s">
        <v>21</v>
      </c>
      <c r="D125" s="111">
        <v>45427</v>
      </c>
      <c r="E125" s="110">
        <v>130</v>
      </c>
      <c r="F125" s="113" t="s">
        <v>906</v>
      </c>
      <c r="G125" s="113" t="s">
        <v>3144</v>
      </c>
      <c r="H125" s="110"/>
      <c r="I125" s="401" t="s">
        <v>2931</v>
      </c>
      <c r="J125" s="99" t="s">
        <v>2931</v>
      </c>
      <c r="K125" s="113">
        <v>1</v>
      </c>
      <c r="L125" s="113">
        <v>80</v>
      </c>
      <c r="M125" s="111">
        <v>45067</v>
      </c>
      <c r="N125" s="114">
        <v>0.29166666666666669</v>
      </c>
      <c r="O125" s="111">
        <v>45067</v>
      </c>
      <c r="P125" s="121">
        <v>0.79166666666666663</v>
      </c>
      <c r="Q125" s="121" t="s">
        <v>3028</v>
      </c>
      <c r="R125" s="110">
        <v>3108601252</v>
      </c>
      <c r="S125" s="110"/>
      <c r="T125" s="110"/>
      <c r="U125" s="110"/>
      <c r="V125" s="110"/>
      <c r="W125" s="110"/>
      <c r="X125" s="117"/>
      <c r="Y125" s="110"/>
      <c r="Z125" s="117"/>
      <c r="AA125" s="119"/>
      <c r="AB125" s="117"/>
      <c r="AC125" s="117"/>
      <c r="AD125" s="117"/>
      <c r="AE125" s="140"/>
    </row>
    <row r="126" spans="1:32" s="107" customFormat="1" ht="21" hidden="1" customHeight="1" x14ac:dyDescent="0.2">
      <c r="A126" s="109">
        <v>122</v>
      </c>
      <c r="B126" s="110"/>
      <c r="C126" s="98" t="s">
        <v>218</v>
      </c>
      <c r="D126" s="111">
        <v>45058</v>
      </c>
      <c r="E126" s="110">
        <v>188</v>
      </c>
      <c r="F126" s="98" t="s">
        <v>219</v>
      </c>
      <c r="G126" s="98" t="s">
        <v>219</v>
      </c>
      <c r="H126" s="98" t="s">
        <v>220</v>
      </c>
      <c r="I126" s="127" t="s">
        <v>221</v>
      </c>
      <c r="J126" s="98" t="s">
        <v>221</v>
      </c>
      <c r="K126" s="110">
        <v>5</v>
      </c>
      <c r="L126" s="110">
        <v>40</v>
      </c>
      <c r="M126" s="111">
        <v>45068</v>
      </c>
      <c r="N126" s="128">
        <v>0.22916666666666666</v>
      </c>
      <c r="O126" s="111">
        <v>45072</v>
      </c>
      <c r="P126" s="130">
        <v>0.79166666666666663</v>
      </c>
      <c r="Q126" s="98" t="s">
        <v>222</v>
      </c>
      <c r="R126" s="98">
        <v>3182058345</v>
      </c>
      <c r="S126" s="98"/>
      <c r="T126" s="98">
        <v>79021</v>
      </c>
      <c r="U126" s="98">
        <v>116980</v>
      </c>
      <c r="V126" s="160">
        <v>455</v>
      </c>
      <c r="W126" s="110" t="str">
        <f>IF(AD126="CANCELADO","N/A",VLOOKUP(V126,MOVIL!$A:$B,2))</f>
        <v>KNZ845</v>
      </c>
      <c r="X126" s="98" t="str">
        <f>IF(AD126="CANCELADO","N/A",VLOOKUP(V126,MOVIL!$A:$P,16))</f>
        <v>MORALES SANCHEZ OSCAR ARMANDO</v>
      </c>
      <c r="Y126" s="110">
        <f>IF(AD126="CANCELADO","N/A",VLOOKUP(V126,MOVIL!$A:$Q,17))</f>
        <v>3102463894</v>
      </c>
      <c r="Z126" s="135">
        <v>1852840.5683891941</v>
      </c>
      <c r="AA126" s="136"/>
      <c r="AB126" s="110"/>
      <c r="AC126" s="118">
        <v>1852840.5683891941</v>
      </c>
      <c r="AD126" s="117"/>
      <c r="AE126" s="146"/>
      <c r="AF126" s="473"/>
    </row>
    <row r="127" spans="1:32" s="107" customFormat="1" ht="21" hidden="1" customHeight="1" x14ac:dyDescent="0.2">
      <c r="A127" s="109">
        <v>123</v>
      </c>
      <c r="B127" s="110">
        <v>4</v>
      </c>
      <c r="C127" s="113" t="s">
        <v>21</v>
      </c>
      <c r="D127" s="111">
        <v>45058</v>
      </c>
      <c r="E127" s="110">
        <v>138</v>
      </c>
      <c r="F127" s="98" t="s">
        <v>260</v>
      </c>
      <c r="G127" s="98" t="s">
        <v>261</v>
      </c>
      <c r="H127" s="98" t="s">
        <v>59</v>
      </c>
      <c r="I127" s="127" t="s">
        <v>201</v>
      </c>
      <c r="J127" s="98" t="s">
        <v>201</v>
      </c>
      <c r="K127" s="98">
        <v>1</v>
      </c>
      <c r="L127" s="98">
        <v>45</v>
      </c>
      <c r="M127" s="111">
        <v>45068</v>
      </c>
      <c r="N127" s="128" t="s">
        <v>262</v>
      </c>
      <c r="O127" s="111">
        <v>45068</v>
      </c>
      <c r="P127" s="128" t="s">
        <v>263</v>
      </c>
      <c r="Q127" s="98" t="s">
        <v>264</v>
      </c>
      <c r="R127" s="98">
        <v>3138119732</v>
      </c>
      <c r="S127" s="98"/>
      <c r="T127" s="98">
        <v>79022</v>
      </c>
      <c r="U127" s="98">
        <v>116970</v>
      </c>
      <c r="V127" s="110">
        <v>393</v>
      </c>
      <c r="W127" s="110" t="str">
        <f>IF(AD127="CANCELADO","N/A",VLOOKUP(V127,MOVIL!$A:$B,2))</f>
        <v>KNZ845</v>
      </c>
      <c r="X127" s="98" t="str">
        <f>IF(AD127="CANCELADO","N/A",VLOOKUP(V127,MOVIL!$A:$P,16))</f>
        <v>MORALES SANCHEZ OSCAR ARMANDO</v>
      </c>
      <c r="Y127" s="110">
        <f>IF(AD127="CANCELADO","N/A",VLOOKUP(V127,MOVIL!$A:$Q,17))</f>
        <v>3102463894</v>
      </c>
      <c r="Z127" s="135">
        <v>1364054.2388074754</v>
      </c>
      <c r="AA127" s="136"/>
      <c r="AB127" s="110"/>
      <c r="AC127" s="132">
        <v>1364054.2388074754</v>
      </c>
      <c r="AD127" s="137" t="s">
        <v>69</v>
      </c>
      <c r="AE127" s="129" t="s">
        <v>291</v>
      </c>
      <c r="AF127" s="473"/>
    </row>
    <row r="128" spans="1:32" s="107" customFormat="1" ht="21" hidden="1" customHeight="1" x14ac:dyDescent="0.2">
      <c r="A128" s="109">
        <v>124</v>
      </c>
      <c r="B128" s="110">
        <v>4</v>
      </c>
      <c r="C128" s="113" t="s">
        <v>21</v>
      </c>
      <c r="D128" s="111">
        <v>45058</v>
      </c>
      <c r="E128" s="110">
        <v>228</v>
      </c>
      <c r="F128" s="98" t="s">
        <v>282</v>
      </c>
      <c r="G128" s="98" t="s">
        <v>283</v>
      </c>
      <c r="H128" s="98" t="s">
        <v>284</v>
      </c>
      <c r="I128" s="127" t="s">
        <v>201</v>
      </c>
      <c r="J128" s="98" t="s">
        <v>201</v>
      </c>
      <c r="K128" s="98">
        <v>4</v>
      </c>
      <c r="L128" s="98">
        <v>16</v>
      </c>
      <c r="M128" s="111">
        <v>45068</v>
      </c>
      <c r="N128" s="128">
        <v>0.22916666666666666</v>
      </c>
      <c r="O128" s="111">
        <v>45071</v>
      </c>
      <c r="P128" s="128" t="s">
        <v>244</v>
      </c>
      <c r="Q128" s="98" t="s">
        <v>281</v>
      </c>
      <c r="R128" s="98">
        <v>3208217157</v>
      </c>
      <c r="S128" s="98"/>
      <c r="T128" s="98">
        <v>79023</v>
      </c>
      <c r="U128" s="98">
        <v>116972</v>
      </c>
      <c r="V128" s="110">
        <v>332</v>
      </c>
      <c r="W128" s="110" t="str">
        <f>IF(AD128="CANCELADO","N/A",VLOOKUP(V128,MOVIL!$A:$B,2))</f>
        <v>EXZ188</v>
      </c>
      <c r="X128" s="98" t="str">
        <f>IF(AD128="CANCELADO","N/A",VLOOKUP(V128,MOVIL!$A:$P,16))</f>
        <v>ELI CARREÑO</v>
      </c>
      <c r="Y128" s="110">
        <f>IF(AD128="CANCELADO","N/A",VLOOKUP(V128,MOVIL!$A:$Q,17))</f>
        <v>313608820</v>
      </c>
      <c r="Z128" s="135">
        <v>3555665.3600040339</v>
      </c>
      <c r="AA128" s="136"/>
      <c r="AB128" s="110"/>
      <c r="AC128" s="132">
        <v>3555665.3600040339</v>
      </c>
      <c r="AD128" s="137" t="s">
        <v>293</v>
      </c>
      <c r="AE128" s="129" t="s">
        <v>294</v>
      </c>
      <c r="AF128" s="473"/>
    </row>
    <row r="129" spans="1:32" s="107" customFormat="1" ht="21" hidden="1" customHeight="1" x14ac:dyDescent="0.2">
      <c r="A129" s="109">
        <v>125</v>
      </c>
      <c r="B129" s="98">
        <v>4</v>
      </c>
      <c r="C129" s="98" t="s">
        <v>21</v>
      </c>
      <c r="D129" s="111">
        <v>45058</v>
      </c>
      <c r="E129" s="98">
        <v>172</v>
      </c>
      <c r="F129" s="98" t="s">
        <v>282</v>
      </c>
      <c r="G129" s="98" t="s">
        <v>529</v>
      </c>
      <c r="H129" s="98" t="s">
        <v>530</v>
      </c>
      <c r="I129" s="152" t="s">
        <v>201</v>
      </c>
      <c r="J129" s="104" t="s">
        <v>201</v>
      </c>
      <c r="K129" s="98">
        <v>4</v>
      </c>
      <c r="L129" s="98">
        <v>25</v>
      </c>
      <c r="M129" s="159">
        <v>45068</v>
      </c>
      <c r="N129" s="128">
        <v>0.22916666666666666</v>
      </c>
      <c r="O129" s="159">
        <v>45071</v>
      </c>
      <c r="P129" s="98" t="s">
        <v>244</v>
      </c>
      <c r="Q129" s="98" t="s">
        <v>321</v>
      </c>
      <c r="R129" s="98">
        <v>3165561347</v>
      </c>
      <c r="S129" s="98"/>
      <c r="T129" s="98">
        <v>79024</v>
      </c>
      <c r="U129" s="98">
        <v>116972</v>
      </c>
      <c r="V129" s="110">
        <v>332</v>
      </c>
      <c r="W129" s="110" t="str">
        <f>IF(AD129="CANCELADO","N/A",VLOOKUP(V129,MOVIL!$A:$B,2))</f>
        <v>EXZ188</v>
      </c>
      <c r="X129" s="98" t="str">
        <f>IF(AD129="CANCELADO","N/A",VLOOKUP(V129,MOVIL!$A:$P,16))</f>
        <v>ELI CARREÑO</v>
      </c>
      <c r="Y129" s="110">
        <f>IF(AD129="CANCELADO","N/A",VLOOKUP(V129,MOVIL!$A:$Q,17))</f>
        <v>313608820</v>
      </c>
      <c r="Z129" s="135">
        <v>2447523.29286998</v>
      </c>
      <c r="AA129" s="136">
        <v>1</v>
      </c>
      <c r="AB129" s="134">
        <v>1150000</v>
      </c>
      <c r="AC129" s="132">
        <v>3597523.29286998</v>
      </c>
      <c r="AD129" s="137" t="s">
        <v>293</v>
      </c>
      <c r="AE129" s="129" t="s">
        <v>612</v>
      </c>
      <c r="AF129" s="473"/>
    </row>
    <row r="130" spans="1:32" s="107" customFormat="1" ht="21" hidden="1" customHeight="1" x14ac:dyDescent="0.2">
      <c r="A130" s="109">
        <v>126</v>
      </c>
      <c r="B130" s="110"/>
      <c r="C130" s="113" t="s">
        <v>72</v>
      </c>
      <c r="D130" s="397">
        <v>45058</v>
      </c>
      <c r="E130" s="110">
        <v>199</v>
      </c>
      <c r="F130" s="98" t="s">
        <v>209</v>
      </c>
      <c r="G130" s="98" t="s">
        <v>209</v>
      </c>
      <c r="H130" s="98" t="s">
        <v>207</v>
      </c>
      <c r="I130" s="127" t="s">
        <v>201</v>
      </c>
      <c r="J130" s="98" t="s">
        <v>201</v>
      </c>
      <c r="K130" s="99">
        <v>3</v>
      </c>
      <c r="L130" s="110">
        <v>87</v>
      </c>
      <c r="M130" s="111">
        <v>45069</v>
      </c>
      <c r="N130" s="128">
        <v>0.25</v>
      </c>
      <c r="O130" s="111">
        <v>45071</v>
      </c>
      <c r="P130" s="130">
        <v>0.79166666666666663</v>
      </c>
      <c r="Q130" s="98" t="s">
        <v>210</v>
      </c>
      <c r="R130" s="98">
        <v>3195682949</v>
      </c>
      <c r="S130" s="98"/>
      <c r="T130" s="98">
        <v>79025</v>
      </c>
      <c r="U130" s="98">
        <v>116973</v>
      </c>
      <c r="V130" s="110">
        <v>412</v>
      </c>
      <c r="W130" s="110" t="str">
        <f>IF(AD130="CANCELADO","N/A",VLOOKUP(V130,MOVIL!$A:$B,2))</f>
        <v>KNZ845</v>
      </c>
      <c r="X130" s="98" t="str">
        <f>IF(AD130="CANCELADO","N/A",VLOOKUP(V130,MOVIL!$A:$P,16))</f>
        <v>MORALES SANCHEZ OSCAR ARMANDO</v>
      </c>
      <c r="Y130" s="110">
        <f>IF(AD130="CANCELADO","N/A",VLOOKUP(V130,MOVIL!$A:$Q,17))</f>
        <v>3102463894</v>
      </c>
      <c r="Z130" s="134">
        <v>3845268.8991982732</v>
      </c>
      <c r="AA130" s="116"/>
      <c r="AB130" s="110"/>
      <c r="AC130" s="118">
        <v>3845268.8991982732</v>
      </c>
      <c r="AD130" s="129" t="s">
        <v>101</v>
      </c>
      <c r="AE130" s="129"/>
      <c r="AF130" s="473"/>
    </row>
    <row r="131" spans="1:32" s="107" customFormat="1" ht="21" hidden="1" customHeight="1" x14ac:dyDescent="0.2">
      <c r="A131" s="109">
        <v>127</v>
      </c>
      <c r="B131" s="110"/>
      <c r="C131" s="113" t="s">
        <v>72</v>
      </c>
      <c r="D131" s="111">
        <v>45058</v>
      </c>
      <c r="E131" s="110">
        <v>199</v>
      </c>
      <c r="F131" s="98" t="s">
        <v>209</v>
      </c>
      <c r="G131" s="98" t="s">
        <v>209</v>
      </c>
      <c r="H131" s="98" t="s">
        <v>207</v>
      </c>
      <c r="I131" s="127" t="s">
        <v>201</v>
      </c>
      <c r="J131" s="98" t="s">
        <v>201</v>
      </c>
      <c r="K131" s="99">
        <v>3</v>
      </c>
      <c r="L131" s="110">
        <v>87</v>
      </c>
      <c r="M131" s="111">
        <v>45069</v>
      </c>
      <c r="N131" s="128">
        <v>0.25</v>
      </c>
      <c r="O131" s="111">
        <v>45071</v>
      </c>
      <c r="P131" s="130">
        <v>0.79166666666666663</v>
      </c>
      <c r="Q131" s="98" t="s">
        <v>210</v>
      </c>
      <c r="R131" s="98">
        <v>3195682949</v>
      </c>
      <c r="S131" s="98"/>
      <c r="T131" s="98">
        <v>79025</v>
      </c>
      <c r="U131" s="98">
        <v>116990</v>
      </c>
      <c r="V131" s="110">
        <v>397</v>
      </c>
      <c r="W131" s="110" t="str">
        <f>IF(AD131="CANCELADO","N/A",VLOOKUP(V131,MOVIL!$A:$B,2))</f>
        <v>KNZ845</v>
      </c>
      <c r="X131" s="98" t="str">
        <f>IF(AD131="CANCELADO","N/A",VLOOKUP(V131,MOVIL!$A:$P,16))</f>
        <v>MORALES SANCHEZ OSCAR ARMANDO</v>
      </c>
      <c r="Y131" s="110">
        <f>IF(AD131="CANCELADO","N/A",VLOOKUP(V131,MOVIL!$A:$Q,17))</f>
        <v>3102463894</v>
      </c>
      <c r="Z131" s="134">
        <v>3845268.8991982732</v>
      </c>
      <c r="AA131" s="116"/>
      <c r="AB131" s="110"/>
      <c r="AC131" s="118">
        <v>3845268.8991982732</v>
      </c>
      <c r="AD131" s="146" t="s">
        <v>101</v>
      </c>
      <c r="AE131" s="129"/>
      <c r="AF131" s="473"/>
    </row>
    <row r="132" spans="1:32" s="107" customFormat="1" ht="21" hidden="1" customHeight="1" x14ac:dyDescent="0.2">
      <c r="A132" s="109">
        <v>128</v>
      </c>
      <c r="B132" s="98">
        <v>5</v>
      </c>
      <c r="C132" s="98" t="s">
        <v>21</v>
      </c>
      <c r="D132" s="159">
        <v>45064</v>
      </c>
      <c r="E132" s="98">
        <v>35</v>
      </c>
      <c r="F132" s="98" t="s">
        <v>461</v>
      </c>
      <c r="G132" s="98" t="s">
        <v>461</v>
      </c>
      <c r="H132" s="98" t="s">
        <v>313</v>
      </c>
      <c r="I132" s="127" t="s">
        <v>201</v>
      </c>
      <c r="J132" s="98" t="s">
        <v>201</v>
      </c>
      <c r="K132" s="98">
        <v>2</v>
      </c>
      <c r="L132" s="98">
        <v>35</v>
      </c>
      <c r="M132" s="111">
        <v>45069</v>
      </c>
      <c r="N132" s="128">
        <v>0.25</v>
      </c>
      <c r="O132" s="111">
        <v>45070</v>
      </c>
      <c r="P132" s="128">
        <v>0.29166666666666669</v>
      </c>
      <c r="Q132" s="98" t="s">
        <v>323</v>
      </c>
      <c r="R132" s="98">
        <v>3002122877</v>
      </c>
      <c r="S132" s="98"/>
      <c r="T132" s="98">
        <v>79027</v>
      </c>
      <c r="U132" s="98">
        <v>116983</v>
      </c>
      <c r="V132" s="110">
        <v>475</v>
      </c>
      <c r="W132" s="110" t="str">
        <f>IF(AD132="CANCELADO","N/A",VLOOKUP(V132,MOVIL!$A:$B,2))</f>
        <v>LQK873</v>
      </c>
      <c r="X132" s="98" t="str">
        <f>IF(AD132="CANCELADO","N/A",VLOOKUP(V132,MOVIL!$A:$P,16))</f>
        <v>CARREÑO RAMIREZ JHON ARTURO</v>
      </c>
      <c r="Y132" s="110">
        <f>IF(AD132="CANCELADO","N/A",VLOOKUP(V132,MOVIL!$A:$Q,17))</f>
        <v>0</v>
      </c>
      <c r="Z132" s="135">
        <v>1723270.5104497182</v>
      </c>
      <c r="AA132" s="136"/>
      <c r="AB132" s="110"/>
      <c r="AC132" s="147">
        <v>1723270.5104497182</v>
      </c>
      <c r="AD132" s="141"/>
      <c r="AE132" s="129"/>
      <c r="AF132" s="473"/>
    </row>
    <row r="133" spans="1:32" s="107" customFormat="1" ht="21" hidden="1" customHeight="1" x14ac:dyDescent="0.2">
      <c r="A133" s="109">
        <v>129</v>
      </c>
      <c r="B133" s="98">
        <v>5</v>
      </c>
      <c r="C133" s="98" t="s">
        <v>21</v>
      </c>
      <c r="D133" s="159">
        <v>45064</v>
      </c>
      <c r="E133" s="98">
        <v>159</v>
      </c>
      <c r="F133" s="98" t="s">
        <v>466</v>
      </c>
      <c r="G133" s="98" t="s">
        <v>466</v>
      </c>
      <c r="H133" s="98" t="s">
        <v>93</v>
      </c>
      <c r="I133" s="127" t="s">
        <v>201</v>
      </c>
      <c r="J133" s="98" t="s">
        <v>201</v>
      </c>
      <c r="K133" s="98">
        <v>1</v>
      </c>
      <c r="L133" s="98">
        <v>27</v>
      </c>
      <c r="M133" s="111">
        <v>45069</v>
      </c>
      <c r="N133" s="128">
        <v>0.27083333333333331</v>
      </c>
      <c r="O133" s="111">
        <v>45069</v>
      </c>
      <c r="P133" s="128">
        <v>0.70833333333333337</v>
      </c>
      <c r="Q133" s="98" t="s">
        <v>233</v>
      </c>
      <c r="R133" s="98">
        <v>3105660708</v>
      </c>
      <c r="S133" s="98"/>
      <c r="T133" s="98">
        <v>79028</v>
      </c>
      <c r="U133" s="98">
        <v>116984</v>
      </c>
      <c r="V133" s="110">
        <v>441</v>
      </c>
      <c r="W133" s="110" t="str">
        <f>IF(AD133="CANCELADO","N/A",VLOOKUP(V133,MOVIL!$A:$B,2))</f>
        <v>KNZ845</v>
      </c>
      <c r="X133" s="98" t="str">
        <f>IF(AD133="CANCELADO","N/A",VLOOKUP(V133,MOVIL!$A:$P,16))</f>
        <v>MORALES SANCHEZ OSCAR ARMANDO</v>
      </c>
      <c r="Y133" s="110">
        <f>IF(AD133="CANCELADO","N/A",VLOOKUP(V133,MOVIL!$A:$Q,17))</f>
        <v>3102463894</v>
      </c>
      <c r="Z133" s="135">
        <v>632027.11940373771</v>
      </c>
      <c r="AA133" s="136"/>
      <c r="AB133" s="110"/>
      <c r="AC133" s="147">
        <v>632027.11940373771</v>
      </c>
      <c r="AD133" s="133"/>
      <c r="AE133" s="129"/>
      <c r="AF133" s="473"/>
    </row>
    <row r="134" spans="1:32" s="107" customFormat="1" ht="21" hidden="1" customHeight="1" x14ac:dyDescent="0.2">
      <c r="A134" s="109">
        <v>130</v>
      </c>
      <c r="B134" s="98">
        <v>5</v>
      </c>
      <c r="C134" s="98" t="s">
        <v>21</v>
      </c>
      <c r="D134" s="111">
        <v>45064</v>
      </c>
      <c r="E134" s="98">
        <v>25</v>
      </c>
      <c r="F134" s="98" t="s">
        <v>489</v>
      </c>
      <c r="G134" s="98" t="s">
        <v>490</v>
      </c>
      <c r="H134" s="98" t="s">
        <v>356</v>
      </c>
      <c r="I134" s="127" t="s">
        <v>201</v>
      </c>
      <c r="J134" s="98" t="s">
        <v>201</v>
      </c>
      <c r="K134" s="98">
        <v>2</v>
      </c>
      <c r="L134" s="98">
        <v>27</v>
      </c>
      <c r="M134" s="111">
        <v>45069</v>
      </c>
      <c r="N134" s="128">
        <v>0.29166666666666669</v>
      </c>
      <c r="O134" s="111">
        <v>45070</v>
      </c>
      <c r="P134" s="128">
        <v>0.29166666666666669</v>
      </c>
      <c r="Q134" s="98" t="s">
        <v>289</v>
      </c>
      <c r="R134" s="98">
        <v>3123582808</v>
      </c>
      <c r="S134" s="98"/>
      <c r="T134" s="98">
        <v>79029</v>
      </c>
      <c r="U134" s="98">
        <v>117002</v>
      </c>
      <c r="V134" s="110">
        <v>440</v>
      </c>
      <c r="W134" s="110" t="str">
        <f>IF(AD134="CANCELADO","N/A",VLOOKUP(V134,MOVIL!$A:$B,2))</f>
        <v>KNZ845</v>
      </c>
      <c r="X134" s="98" t="str">
        <f>IF(AD134="CANCELADO","N/A",VLOOKUP(V134,MOVIL!$A:$P,16))</f>
        <v>MORALES SANCHEZ OSCAR ARMANDO</v>
      </c>
      <c r="Y134" s="110">
        <f>IF(AD134="CANCELADO","N/A",VLOOKUP(V134,MOVIL!$A:$Q,17))</f>
        <v>3102463894</v>
      </c>
      <c r="Z134" s="135">
        <v>1109446.1029863541</v>
      </c>
      <c r="AA134" s="116"/>
      <c r="AB134" s="110"/>
      <c r="AC134" s="147">
        <v>1109446.1029863541</v>
      </c>
      <c r="AD134" s="133"/>
      <c r="AE134" s="129"/>
      <c r="AF134" s="473"/>
    </row>
    <row r="135" spans="1:32" s="107" customFormat="1" ht="21" hidden="1" customHeight="1" x14ac:dyDescent="0.2">
      <c r="A135" s="109">
        <v>131</v>
      </c>
      <c r="B135" s="98">
        <v>5</v>
      </c>
      <c r="C135" s="98" t="s">
        <v>21</v>
      </c>
      <c r="D135" s="111">
        <v>45064</v>
      </c>
      <c r="E135" s="98">
        <v>141</v>
      </c>
      <c r="F135" s="98" t="s">
        <v>495</v>
      </c>
      <c r="G135" s="98" t="s">
        <v>496</v>
      </c>
      <c r="H135" s="98" t="s">
        <v>497</v>
      </c>
      <c r="I135" s="127" t="s">
        <v>201</v>
      </c>
      <c r="J135" s="98" t="s">
        <v>201</v>
      </c>
      <c r="K135" s="98">
        <v>1</v>
      </c>
      <c r="L135" s="98">
        <v>45</v>
      </c>
      <c r="M135" s="111">
        <v>45069</v>
      </c>
      <c r="N135" s="128">
        <v>0.20833333333333334</v>
      </c>
      <c r="O135" s="111">
        <v>45069</v>
      </c>
      <c r="P135" s="128">
        <v>0.875</v>
      </c>
      <c r="Q135" s="98" t="s">
        <v>498</v>
      </c>
      <c r="R135" s="98">
        <v>3107531275</v>
      </c>
      <c r="S135" s="98"/>
      <c r="T135" s="98">
        <v>79030</v>
      </c>
      <c r="U135" s="98">
        <v>116976</v>
      </c>
      <c r="V135" s="110">
        <v>393</v>
      </c>
      <c r="W135" s="110" t="str">
        <f>IF(AD135="CANCELADO","N/A",VLOOKUP(V135,MOVIL!$A:$B,2))</f>
        <v>KNZ845</v>
      </c>
      <c r="X135" s="98" t="str">
        <f>IF(AD135="CANCELADO","N/A",VLOOKUP(V135,MOVIL!$A:$P,16))</f>
        <v>MORALES SANCHEZ OSCAR ARMANDO</v>
      </c>
      <c r="Y135" s="110">
        <f>IF(AD135="CANCELADO","N/A",VLOOKUP(V135,MOVIL!$A:$Q,17))</f>
        <v>3102463894</v>
      </c>
      <c r="Z135" s="134">
        <v>1057142.0350757935</v>
      </c>
      <c r="AA135" s="116"/>
      <c r="AB135" s="110"/>
      <c r="AC135" s="147">
        <v>1057142.0350757935</v>
      </c>
      <c r="AD135" s="133"/>
      <c r="AE135" s="129"/>
      <c r="AF135" s="473"/>
    </row>
    <row r="136" spans="1:32" s="107" customFormat="1" ht="21" hidden="1" customHeight="1" x14ac:dyDescent="0.2">
      <c r="A136" s="109">
        <v>132</v>
      </c>
      <c r="B136" s="98">
        <v>5</v>
      </c>
      <c r="C136" s="98" t="s">
        <v>21</v>
      </c>
      <c r="D136" s="159">
        <v>45064</v>
      </c>
      <c r="E136" s="98">
        <v>120</v>
      </c>
      <c r="F136" s="98" t="s">
        <v>265</v>
      </c>
      <c r="G136" s="98" t="s">
        <v>508</v>
      </c>
      <c r="H136" s="98" t="s">
        <v>267</v>
      </c>
      <c r="I136" s="127" t="s">
        <v>201</v>
      </c>
      <c r="J136" s="98" t="s">
        <v>201</v>
      </c>
      <c r="K136" s="98">
        <v>2</v>
      </c>
      <c r="L136" s="98">
        <v>41</v>
      </c>
      <c r="M136" s="111">
        <v>45069</v>
      </c>
      <c r="N136" s="128">
        <v>0.20833333333333334</v>
      </c>
      <c r="O136" s="111">
        <v>45070</v>
      </c>
      <c r="P136" s="128">
        <v>0.875</v>
      </c>
      <c r="Q136" s="98" t="s">
        <v>342</v>
      </c>
      <c r="R136" s="98">
        <v>3142959095</v>
      </c>
      <c r="S136" s="98"/>
      <c r="T136" s="98">
        <v>79031</v>
      </c>
      <c r="U136" s="98">
        <v>116985</v>
      </c>
      <c r="V136" s="110">
        <v>410</v>
      </c>
      <c r="W136" s="110" t="str">
        <f>IF(AD136="CANCELADO","N/A",VLOOKUP(V136,MOVIL!$A:$B,2))</f>
        <v>KNZ845</v>
      </c>
      <c r="X136" s="98" t="str">
        <f>IF(AD136="CANCELADO","N/A",VLOOKUP(V136,MOVIL!$A:$P,16))</f>
        <v>MORALES SANCHEZ OSCAR ARMANDO</v>
      </c>
      <c r="Y136" s="110">
        <f>IF(AD136="CANCELADO","N/A",VLOOKUP(V136,MOVIL!$A:$Q,17))</f>
        <v>3102463894</v>
      </c>
      <c r="Z136" s="134">
        <v>1159446.1029863541</v>
      </c>
      <c r="AA136" s="116"/>
      <c r="AB136" s="110"/>
      <c r="AC136" s="132">
        <v>1159446.1029863541</v>
      </c>
      <c r="AD136" s="133"/>
      <c r="AE136" s="129"/>
      <c r="AF136" s="473"/>
    </row>
    <row r="137" spans="1:32" s="107" customFormat="1" ht="21" hidden="1" customHeight="1" x14ac:dyDescent="0.2">
      <c r="A137" s="109">
        <v>133</v>
      </c>
      <c r="B137" s="98">
        <v>5</v>
      </c>
      <c r="C137" s="98" t="s">
        <v>21</v>
      </c>
      <c r="D137" s="159">
        <v>45064</v>
      </c>
      <c r="E137" s="98">
        <v>145</v>
      </c>
      <c r="F137" s="98" t="s">
        <v>517</v>
      </c>
      <c r="G137" s="98" t="s">
        <v>518</v>
      </c>
      <c r="H137" s="98" t="s">
        <v>519</v>
      </c>
      <c r="I137" s="127" t="s">
        <v>201</v>
      </c>
      <c r="J137" s="98" t="s">
        <v>201</v>
      </c>
      <c r="K137" s="98">
        <v>2</v>
      </c>
      <c r="L137" s="98">
        <v>37</v>
      </c>
      <c r="M137" s="111">
        <v>45069</v>
      </c>
      <c r="N137" s="128">
        <v>0.20833333333333334</v>
      </c>
      <c r="O137" s="111">
        <v>45070</v>
      </c>
      <c r="P137" s="128">
        <v>0.29166666666666669</v>
      </c>
      <c r="Q137" s="98" t="s">
        <v>520</v>
      </c>
      <c r="R137" s="98">
        <v>3005908010</v>
      </c>
      <c r="S137" s="98"/>
      <c r="T137" s="98">
        <v>79032</v>
      </c>
      <c r="U137" s="98">
        <v>116986</v>
      </c>
      <c r="V137" s="110">
        <v>537</v>
      </c>
      <c r="W137" s="110" t="str">
        <f>IF(AD137="CANCELADO","N/A",VLOOKUP(V137,MOVIL!$A:$B,2))</f>
        <v>LQK873</v>
      </c>
      <c r="X137" s="98" t="str">
        <f>IF(AD137="CANCELADO","N/A",VLOOKUP(V137,MOVIL!$A:$P,16))</f>
        <v>CARREÑO RAMIREZ JHON ARTURO</v>
      </c>
      <c r="Y137" s="110">
        <f>IF(AD137="CANCELADO","N/A",VLOOKUP(V137,MOVIL!$A:$Q,17))</f>
        <v>0</v>
      </c>
      <c r="Z137" s="135">
        <v>2780412.5455255117</v>
      </c>
      <c r="AA137" s="116"/>
      <c r="AB137" s="110"/>
      <c r="AC137" s="132">
        <v>2780412.5455255117</v>
      </c>
      <c r="AD137" s="133"/>
      <c r="AE137" s="129"/>
      <c r="AF137" s="473"/>
    </row>
    <row r="138" spans="1:32" s="107" customFormat="1" ht="21" hidden="1" customHeight="1" x14ac:dyDescent="0.2">
      <c r="A138" s="109">
        <v>134</v>
      </c>
      <c r="B138" s="98">
        <v>5</v>
      </c>
      <c r="C138" s="98" t="s">
        <v>21</v>
      </c>
      <c r="D138" s="159">
        <v>45064</v>
      </c>
      <c r="E138" s="98">
        <v>120</v>
      </c>
      <c r="F138" s="98" t="s">
        <v>265</v>
      </c>
      <c r="G138" s="98" t="s">
        <v>521</v>
      </c>
      <c r="H138" s="98" t="s">
        <v>267</v>
      </c>
      <c r="I138" s="127" t="s">
        <v>201</v>
      </c>
      <c r="J138" s="98" t="s">
        <v>201</v>
      </c>
      <c r="K138" s="98">
        <v>2</v>
      </c>
      <c r="L138" s="98">
        <v>21</v>
      </c>
      <c r="M138" s="111">
        <v>45069</v>
      </c>
      <c r="N138" s="128">
        <v>0.20833333333333334</v>
      </c>
      <c r="O138" s="111">
        <v>45070</v>
      </c>
      <c r="P138" s="128">
        <v>0.29166666666666669</v>
      </c>
      <c r="Q138" s="98" t="s">
        <v>393</v>
      </c>
      <c r="R138" s="98">
        <v>3107959031</v>
      </c>
      <c r="S138" s="98"/>
      <c r="T138" s="98">
        <v>79033</v>
      </c>
      <c r="U138" s="98">
        <v>116987</v>
      </c>
      <c r="V138" s="110">
        <v>378</v>
      </c>
      <c r="W138" s="110" t="str">
        <f>IF(AD138="CANCELADO","N/A",VLOOKUP(V138,MOVIL!$A:$B,2))</f>
        <v>EQP202</v>
      </c>
      <c r="X138" s="98" t="str">
        <f>IF(AD138="CANCELADO","N/A",VLOOKUP(V138,MOVIL!$A:$P,16))</f>
        <v>VESGA CASALLAS ALBERTO</v>
      </c>
      <c r="Y138" s="110">
        <f>IF(AD138="CANCELADO","N/A",VLOOKUP(V138,MOVIL!$A:$Q,17))</f>
        <v>3105756034</v>
      </c>
      <c r="Z138" s="135">
        <v>1059446.1029863541</v>
      </c>
      <c r="AA138" s="116"/>
      <c r="AB138" s="163"/>
      <c r="AC138" s="132">
        <v>1059446.1029863541</v>
      </c>
      <c r="AD138" s="133"/>
      <c r="AE138" s="129"/>
      <c r="AF138" s="473"/>
    </row>
    <row r="139" spans="1:32" s="107" customFormat="1" ht="21" hidden="1" customHeight="1" x14ac:dyDescent="0.2">
      <c r="A139" s="109">
        <v>135</v>
      </c>
      <c r="B139" s="98">
        <v>5</v>
      </c>
      <c r="C139" s="98" t="s">
        <v>21</v>
      </c>
      <c r="D139" s="159">
        <v>45064</v>
      </c>
      <c r="E139" s="98">
        <v>99</v>
      </c>
      <c r="F139" s="98" t="s">
        <v>417</v>
      </c>
      <c r="G139" s="98" t="s">
        <v>526</v>
      </c>
      <c r="H139" s="98" t="s">
        <v>493</v>
      </c>
      <c r="I139" s="127" t="s">
        <v>201</v>
      </c>
      <c r="J139" s="98" t="s">
        <v>201</v>
      </c>
      <c r="K139" s="98">
        <v>1</v>
      </c>
      <c r="L139" s="98">
        <v>21</v>
      </c>
      <c r="M139" s="111">
        <v>45069</v>
      </c>
      <c r="N139" s="128">
        <v>0.25</v>
      </c>
      <c r="O139" s="111">
        <v>45069</v>
      </c>
      <c r="P139" s="128">
        <v>0.75</v>
      </c>
      <c r="Q139" s="98" t="s">
        <v>419</v>
      </c>
      <c r="R139" s="98">
        <v>3158951951</v>
      </c>
      <c r="S139" s="98"/>
      <c r="T139" s="98">
        <v>79035</v>
      </c>
      <c r="U139" s="98">
        <v>116988</v>
      </c>
      <c r="V139" s="110">
        <v>363</v>
      </c>
      <c r="W139" s="110" t="str">
        <f>IF(AD139="CANCELADO","N/A",VLOOKUP(V139,MOVIL!$A:$B,2))</f>
        <v>EQP710</v>
      </c>
      <c r="X139" s="98" t="str">
        <f>IF(AD139="CANCELADO","N/A",VLOOKUP(V139,MOVIL!$A:$P,16))</f>
        <v>CARLOS FERNANDO VELEZ</v>
      </c>
      <c r="Y139" s="110">
        <f>IF(AD139="CANCELADO","N/A",VLOOKUP(V139,MOVIL!$A:$Q,17))</f>
        <v>313608820</v>
      </c>
      <c r="Z139" s="135">
        <v>582027.11940373771</v>
      </c>
      <c r="AA139" s="116"/>
      <c r="AB139" s="110"/>
      <c r="AC139" s="132">
        <v>582027.11940373771</v>
      </c>
      <c r="AD139" s="133"/>
      <c r="AE139" s="129"/>
      <c r="AF139" s="473"/>
    </row>
    <row r="140" spans="1:32" s="107" customFormat="1" ht="21" hidden="1" customHeight="1" x14ac:dyDescent="0.2">
      <c r="A140" s="109">
        <v>136</v>
      </c>
      <c r="B140" s="110"/>
      <c r="C140" s="98" t="s">
        <v>218</v>
      </c>
      <c r="D140" s="111">
        <v>45064</v>
      </c>
      <c r="E140" s="98">
        <v>182</v>
      </c>
      <c r="F140" s="98" t="s">
        <v>531</v>
      </c>
      <c r="G140" s="98" t="s">
        <v>531</v>
      </c>
      <c r="H140" s="98" t="s">
        <v>179</v>
      </c>
      <c r="I140" s="127" t="s">
        <v>430</v>
      </c>
      <c r="J140" s="98" t="s">
        <v>430</v>
      </c>
      <c r="K140" s="110">
        <v>4</v>
      </c>
      <c r="L140" s="110">
        <v>30</v>
      </c>
      <c r="M140" s="111">
        <v>45069</v>
      </c>
      <c r="N140" s="128">
        <v>0.25</v>
      </c>
      <c r="O140" s="111">
        <v>45072</v>
      </c>
      <c r="P140" s="114">
        <v>0.66666666666666663</v>
      </c>
      <c r="Q140" s="98" t="s">
        <v>532</v>
      </c>
      <c r="R140" s="98">
        <v>3102707742</v>
      </c>
      <c r="S140" s="98" t="s">
        <v>533</v>
      </c>
      <c r="T140" s="98">
        <v>79036</v>
      </c>
      <c r="U140" s="98">
        <v>116989</v>
      </c>
      <c r="V140" s="110">
        <v>364</v>
      </c>
      <c r="W140" s="110" t="str">
        <f>IF(AD140="CANCELADO","N/A",VLOOKUP(V140,MOVIL!$A:$B,2))</f>
        <v>EQP710</v>
      </c>
      <c r="X140" s="98" t="str">
        <f>IF(AD140="CANCELADO","N/A",VLOOKUP(V140,MOVIL!$A:$P,16))</f>
        <v>CARLOS FERNANDO VELEZ</v>
      </c>
      <c r="Y140" s="110">
        <f>IF(AD140="CANCELADO","N/A",VLOOKUP(V140,MOVIL!$A:$Q,17))</f>
        <v>313608820</v>
      </c>
      <c r="Z140" s="135">
        <v>1550490.5342098111</v>
      </c>
      <c r="AA140" s="136">
        <v>2</v>
      </c>
      <c r="AB140" s="134">
        <v>1150000</v>
      </c>
      <c r="AC140" s="118">
        <v>3850490.5342098111</v>
      </c>
      <c r="AD140" s="117"/>
      <c r="AE140" s="129"/>
      <c r="AF140" s="473"/>
    </row>
    <row r="141" spans="1:32" s="107" customFormat="1" ht="21" hidden="1" customHeight="1" x14ac:dyDescent="0.2">
      <c r="A141" s="109">
        <v>137</v>
      </c>
      <c r="B141" s="110"/>
      <c r="C141" s="113" t="s">
        <v>139</v>
      </c>
      <c r="D141" s="111">
        <v>45062</v>
      </c>
      <c r="E141" s="110">
        <v>276</v>
      </c>
      <c r="F141" s="98" t="s">
        <v>444</v>
      </c>
      <c r="G141" s="98" t="s">
        <v>444</v>
      </c>
      <c r="H141" s="98" t="s">
        <v>445</v>
      </c>
      <c r="I141" s="127" t="s">
        <v>430</v>
      </c>
      <c r="J141" s="98" t="s">
        <v>430</v>
      </c>
      <c r="K141" s="100">
        <v>2</v>
      </c>
      <c r="L141" s="98">
        <v>48</v>
      </c>
      <c r="M141" s="111">
        <v>45070</v>
      </c>
      <c r="N141" s="128">
        <v>0.25</v>
      </c>
      <c r="O141" s="111">
        <v>45071</v>
      </c>
      <c r="P141" s="128">
        <v>0.625</v>
      </c>
      <c r="Q141" s="98" t="s">
        <v>446</v>
      </c>
      <c r="R141" s="98" t="s">
        <v>447</v>
      </c>
      <c r="S141" s="98" t="s">
        <v>448</v>
      </c>
      <c r="T141" s="98">
        <v>79055</v>
      </c>
      <c r="U141" s="98">
        <v>117027</v>
      </c>
      <c r="V141" s="110">
        <v>62</v>
      </c>
      <c r="W141" s="110" t="str">
        <f>IF(AD141="CANCELADO","N/A",VLOOKUP(V141,MOVIL!$A:$B,2))</f>
        <v>WLK854</v>
      </c>
      <c r="X141" s="98" t="str">
        <f>IF(AD141="CANCELADO","N/A",VLOOKUP(V141,MOVIL!$A:$P,16))</f>
        <v>PEDREROS ESPEJO MANUEL FERNANDO</v>
      </c>
      <c r="Y141" s="110">
        <f>IF(AD141="CANCELADO","N/A",VLOOKUP(V141,MOVIL!$A:$Q,17))</f>
        <v>3166769803</v>
      </c>
      <c r="Z141" s="134">
        <v>3149033.1088159978</v>
      </c>
      <c r="AA141" s="110"/>
      <c r="AB141" s="110"/>
      <c r="AC141" s="118">
        <v>3149033.1088159978</v>
      </c>
      <c r="AD141" s="117"/>
      <c r="AE141" s="129"/>
      <c r="AF141" s="473"/>
    </row>
    <row r="142" spans="1:32" s="107" customFormat="1" ht="21" hidden="1" customHeight="1" x14ac:dyDescent="0.2">
      <c r="A142" s="109">
        <v>138</v>
      </c>
      <c r="B142" s="98">
        <v>5</v>
      </c>
      <c r="C142" s="98" t="s">
        <v>21</v>
      </c>
      <c r="D142" s="159">
        <v>45064</v>
      </c>
      <c r="E142" s="98">
        <v>40</v>
      </c>
      <c r="F142" s="98" t="s">
        <v>457</v>
      </c>
      <c r="G142" s="98" t="s">
        <v>458</v>
      </c>
      <c r="H142" s="98" t="s">
        <v>225</v>
      </c>
      <c r="I142" s="127" t="s">
        <v>459</v>
      </c>
      <c r="J142" s="98" t="s">
        <v>459</v>
      </c>
      <c r="K142" s="98">
        <v>3</v>
      </c>
      <c r="L142" s="98">
        <v>36</v>
      </c>
      <c r="M142" s="111">
        <v>45070</v>
      </c>
      <c r="N142" s="128">
        <v>0.29166666666666669</v>
      </c>
      <c r="O142" s="111">
        <v>45072</v>
      </c>
      <c r="P142" s="128">
        <v>0.29166666666666669</v>
      </c>
      <c r="Q142" s="98" t="s">
        <v>460</v>
      </c>
      <c r="R142" s="98">
        <v>3115181294</v>
      </c>
      <c r="S142" s="98" t="s">
        <v>448</v>
      </c>
      <c r="T142" s="98">
        <v>79056</v>
      </c>
      <c r="U142" s="98">
        <v>117028</v>
      </c>
      <c r="V142" s="110">
        <v>391</v>
      </c>
      <c r="W142" s="110" t="str">
        <f>IF(AD142="CANCELADO","N/A",VLOOKUP(V142,MOVIL!$A:$B,2))</f>
        <v>KNZ845</v>
      </c>
      <c r="X142" s="98" t="str">
        <f>IF(AD142="CANCELADO","N/A",VLOOKUP(V142,MOVIL!$A:$P,16))</f>
        <v>MORALES SANCHEZ OSCAR ARMANDO</v>
      </c>
      <c r="Y142" s="110">
        <f>IF(AD142="CANCELADO","N/A",VLOOKUP(V142,MOVIL!$A:$Q,17))</f>
        <v>3102463894</v>
      </c>
      <c r="Z142" s="135">
        <v>3871655.9365714919</v>
      </c>
      <c r="AA142" s="145"/>
      <c r="AB142" s="110"/>
      <c r="AC142" s="147">
        <v>3871655.9365714919</v>
      </c>
      <c r="AD142" s="133"/>
      <c r="AE142" s="129"/>
      <c r="AF142" s="473"/>
    </row>
    <row r="143" spans="1:32" s="107" customFormat="1" ht="21" hidden="1" customHeight="1" x14ac:dyDescent="0.2">
      <c r="A143" s="109">
        <v>139</v>
      </c>
      <c r="B143" s="98">
        <v>5</v>
      </c>
      <c r="C143" s="98" t="s">
        <v>21</v>
      </c>
      <c r="D143" s="159">
        <v>45064</v>
      </c>
      <c r="E143" s="98">
        <v>10</v>
      </c>
      <c r="F143" s="98" t="s">
        <v>462</v>
      </c>
      <c r="G143" s="98" t="s">
        <v>463</v>
      </c>
      <c r="H143" s="98" t="s">
        <v>464</v>
      </c>
      <c r="I143" s="127" t="s">
        <v>459</v>
      </c>
      <c r="J143" s="98" t="s">
        <v>459</v>
      </c>
      <c r="K143" s="98">
        <v>3</v>
      </c>
      <c r="L143" s="98">
        <v>47</v>
      </c>
      <c r="M143" s="111">
        <v>45070</v>
      </c>
      <c r="N143" s="128">
        <v>12</v>
      </c>
      <c r="O143" s="111">
        <v>45072</v>
      </c>
      <c r="P143" s="128">
        <v>0.29166666666666669</v>
      </c>
      <c r="Q143" s="98" t="s">
        <v>465</v>
      </c>
      <c r="R143" s="98">
        <v>3186357500</v>
      </c>
      <c r="S143" s="98" t="s">
        <v>448</v>
      </c>
      <c r="T143" s="98">
        <v>79057</v>
      </c>
      <c r="U143" s="98"/>
      <c r="V143" s="110">
        <v>365</v>
      </c>
      <c r="W143" s="110" t="str">
        <f>IF(AD143="CANCELADO","N/A",VLOOKUP(V143,MOVIL!$A:$B,2))</f>
        <v>EQP710</v>
      </c>
      <c r="X143" s="98" t="str">
        <f>IF(AD143="CANCELADO","N/A",VLOOKUP(V143,MOVIL!$A:$P,16))</f>
        <v>CARLOS FERNANDO VELEZ</v>
      </c>
      <c r="Y143" s="110">
        <f>IF(AD143="CANCELADO","N/A",VLOOKUP(V143,MOVIL!$A:$Q,17))</f>
        <v>313608820</v>
      </c>
      <c r="Z143" s="135">
        <v>3751149.1567205573</v>
      </c>
      <c r="AA143" s="110"/>
      <c r="AB143" s="110"/>
      <c r="AC143" s="132">
        <v>3751149.1567205573</v>
      </c>
      <c r="AD143" s="137"/>
      <c r="AE143" s="129"/>
      <c r="AF143" s="473"/>
    </row>
    <row r="144" spans="1:32" s="107" customFormat="1" ht="21" hidden="1" customHeight="1" x14ac:dyDescent="0.2">
      <c r="A144" s="109">
        <v>140</v>
      </c>
      <c r="B144" s="98">
        <v>5</v>
      </c>
      <c r="C144" s="98" t="s">
        <v>21</v>
      </c>
      <c r="D144" s="159">
        <v>45064</v>
      </c>
      <c r="E144" s="98">
        <v>19</v>
      </c>
      <c r="F144" s="98" t="s">
        <v>467</v>
      </c>
      <c r="G144" s="98" t="s">
        <v>468</v>
      </c>
      <c r="H144" s="98" t="s">
        <v>469</v>
      </c>
      <c r="I144" s="127" t="s">
        <v>459</v>
      </c>
      <c r="J144" s="98" t="s">
        <v>459</v>
      </c>
      <c r="K144" s="98">
        <v>1</v>
      </c>
      <c r="L144" s="98">
        <v>27</v>
      </c>
      <c r="M144" s="111">
        <v>45070</v>
      </c>
      <c r="N144" s="128">
        <v>0.22916666666666666</v>
      </c>
      <c r="O144" s="111">
        <v>45070</v>
      </c>
      <c r="P144" s="128">
        <v>0.29166666666666669</v>
      </c>
      <c r="Q144" s="98" t="s">
        <v>113</v>
      </c>
      <c r="R144" s="98">
        <v>3123890934</v>
      </c>
      <c r="S144" s="98" t="s">
        <v>448</v>
      </c>
      <c r="T144" s="98">
        <v>79058</v>
      </c>
      <c r="U144" s="98">
        <v>117034</v>
      </c>
      <c r="V144" s="110">
        <v>470</v>
      </c>
      <c r="W144" s="110" t="str">
        <f>IF(AD144="CANCELADO","N/A",VLOOKUP(V144,MOVIL!$A:$B,2))</f>
        <v>LQK873</v>
      </c>
      <c r="X144" s="98" t="str">
        <f>IF(AD144="CANCELADO","N/A",VLOOKUP(V144,MOVIL!$A:$P,16))</f>
        <v>CARREÑO RAMIREZ JHON ARTURO</v>
      </c>
      <c r="Y144" s="110">
        <f>IF(AD144="CANCELADO","N/A",VLOOKUP(V144,MOVIL!$A:$Q,17))</f>
        <v>0</v>
      </c>
      <c r="Z144" s="135">
        <v>444469.66156770987</v>
      </c>
      <c r="AA144" s="110"/>
      <c r="AB144" s="110"/>
      <c r="AC144" s="147">
        <v>444469.66156770987</v>
      </c>
      <c r="AD144" s="133"/>
      <c r="AE144" s="129"/>
      <c r="AF144" s="473"/>
    </row>
    <row r="145" spans="1:32" s="107" customFormat="1" ht="21" hidden="1" customHeight="1" x14ac:dyDescent="0.2">
      <c r="A145" s="109">
        <v>141</v>
      </c>
      <c r="B145" s="98">
        <v>5</v>
      </c>
      <c r="C145" s="98" t="s">
        <v>21</v>
      </c>
      <c r="D145" s="159">
        <v>45064</v>
      </c>
      <c r="E145" s="98">
        <v>21</v>
      </c>
      <c r="F145" s="98" t="s">
        <v>471</v>
      </c>
      <c r="G145" s="98" t="s">
        <v>471</v>
      </c>
      <c r="H145" s="98" t="s">
        <v>225</v>
      </c>
      <c r="I145" s="127" t="s">
        <v>459</v>
      </c>
      <c r="J145" s="98" t="s">
        <v>459</v>
      </c>
      <c r="K145" s="98">
        <v>5</v>
      </c>
      <c r="L145" s="98">
        <v>32</v>
      </c>
      <c r="M145" s="111">
        <v>45070</v>
      </c>
      <c r="N145" s="128">
        <v>0.20833333333333334</v>
      </c>
      <c r="O145" s="111">
        <v>45074</v>
      </c>
      <c r="P145" s="128">
        <v>0.95833333333333337</v>
      </c>
      <c r="Q145" s="98" t="s">
        <v>259</v>
      </c>
      <c r="R145" s="98">
        <v>3157907431</v>
      </c>
      <c r="S145" s="98" t="s">
        <v>448</v>
      </c>
      <c r="T145" s="98">
        <v>79059</v>
      </c>
      <c r="U145" s="98">
        <v>117032</v>
      </c>
      <c r="V145" s="110">
        <v>343</v>
      </c>
      <c r="W145" s="110" t="str">
        <f>IF(AD145="CANCELADO","N/A",VLOOKUP(V145,MOVIL!$A:$B,2))</f>
        <v>EXZ188</v>
      </c>
      <c r="X145" s="98" t="str">
        <f>IF(AD145="CANCELADO","N/A",VLOOKUP(V145,MOVIL!$A:$P,16))</f>
        <v>ELI CARREÑO</v>
      </c>
      <c r="Y145" s="110">
        <f>IF(AD145="CANCELADO","N/A",VLOOKUP(V145,MOVIL!$A:$Q,17))</f>
        <v>313608820</v>
      </c>
      <c r="Z145" s="135">
        <v>4724189.8358261641</v>
      </c>
      <c r="AA145" s="110"/>
      <c r="AB145" s="110"/>
      <c r="AC145" s="147">
        <v>4724189.8358261641</v>
      </c>
      <c r="AD145" s="133"/>
      <c r="AE145" s="129"/>
      <c r="AF145" s="473"/>
    </row>
    <row r="146" spans="1:32" s="107" customFormat="1" ht="21" hidden="1" customHeight="1" x14ac:dyDescent="0.2">
      <c r="A146" s="109">
        <v>142</v>
      </c>
      <c r="B146" s="98">
        <v>5</v>
      </c>
      <c r="C146" s="98" t="s">
        <v>21</v>
      </c>
      <c r="D146" s="159">
        <v>45064</v>
      </c>
      <c r="E146" s="98">
        <v>42</v>
      </c>
      <c r="F146" s="98" t="s">
        <v>462</v>
      </c>
      <c r="G146" s="98" t="s">
        <v>512</v>
      </c>
      <c r="H146" s="98" t="s">
        <v>464</v>
      </c>
      <c r="I146" s="127" t="s">
        <v>459</v>
      </c>
      <c r="J146" s="98" t="s">
        <v>459</v>
      </c>
      <c r="K146" s="98">
        <v>3</v>
      </c>
      <c r="L146" s="98">
        <v>40</v>
      </c>
      <c r="M146" s="111">
        <v>45070</v>
      </c>
      <c r="N146" s="128">
        <v>12</v>
      </c>
      <c r="O146" s="111">
        <v>45072</v>
      </c>
      <c r="P146" s="128">
        <v>0.29166666666666669</v>
      </c>
      <c r="Q146" s="98" t="s">
        <v>513</v>
      </c>
      <c r="R146" s="98" t="s">
        <v>514</v>
      </c>
      <c r="S146" s="98" t="s">
        <v>448</v>
      </c>
      <c r="T146" s="98">
        <v>79060</v>
      </c>
      <c r="U146" s="98">
        <v>117033</v>
      </c>
      <c r="V146" s="110">
        <v>337</v>
      </c>
      <c r="W146" s="110" t="str">
        <f>IF(AD146="CANCELADO","N/A",VLOOKUP(V146,MOVIL!$A:$B,2))</f>
        <v>EXZ188</v>
      </c>
      <c r="X146" s="98" t="str">
        <f>IF(AD146="CANCELADO","N/A",VLOOKUP(V146,MOVIL!$A:$P,16))</f>
        <v>ELI CARREÑO</v>
      </c>
      <c r="Y146" s="110">
        <f>IF(AD146="CANCELADO","N/A",VLOOKUP(V146,MOVIL!$A:$Q,17))</f>
        <v>313608820</v>
      </c>
      <c r="Z146" s="135">
        <v>2898615.257465885</v>
      </c>
      <c r="AA146" s="110"/>
      <c r="AB146" s="110"/>
      <c r="AC146" s="132">
        <v>2898615.257465885</v>
      </c>
      <c r="AD146" s="137" t="s">
        <v>515</v>
      </c>
      <c r="AE146" s="129" t="s">
        <v>516</v>
      </c>
      <c r="AF146" s="473"/>
    </row>
    <row r="147" spans="1:32" s="107" customFormat="1" ht="21" hidden="1" customHeight="1" x14ac:dyDescent="0.2">
      <c r="A147" s="109">
        <v>143</v>
      </c>
      <c r="B147" s="110"/>
      <c r="C147" s="113" t="s">
        <v>72</v>
      </c>
      <c r="D147" s="111">
        <v>45051</v>
      </c>
      <c r="E147" s="110">
        <v>214</v>
      </c>
      <c r="F147" s="98" t="s">
        <v>92</v>
      </c>
      <c r="G147" s="98" t="s">
        <v>92</v>
      </c>
      <c r="H147" s="98" t="s">
        <v>93</v>
      </c>
      <c r="I147" s="127" t="s">
        <v>95</v>
      </c>
      <c r="J147" s="98" t="s">
        <v>95</v>
      </c>
      <c r="K147" s="110">
        <v>1</v>
      </c>
      <c r="L147" s="110">
        <v>23</v>
      </c>
      <c r="M147" s="111">
        <v>45071</v>
      </c>
      <c r="N147" s="128">
        <v>0.27083333333333331</v>
      </c>
      <c r="O147" s="111">
        <v>45071</v>
      </c>
      <c r="P147" s="111">
        <v>45071</v>
      </c>
      <c r="Q147" s="98" t="s">
        <v>89</v>
      </c>
      <c r="R147" s="98">
        <v>3105530557</v>
      </c>
      <c r="S147" s="98"/>
      <c r="T147" s="98">
        <v>79074</v>
      </c>
      <c r="U147" s="98">
        <v>117057</v>
      </c>
      <c r="V147" s="110">
        <v>363</v>
      </c>
      <c r="W147" s="110" t="str">
        <f>IF(AD147="CANCELADO","N/A",VLOOKUP(V147,MOVIL!$A:$B,2))</f>
        <v>EQP710</v>
      </c>
      <c r="X147" s="98" t="str">
        <f>IF(AD147="CANCELADO","N/A",VLOOKUP(V147,MOVIL!$A:$P,16))</f>
        <v>CARLOS FERNANDO VELEZ</v>
      </c>
      <c r="Y147" s="110">
        <f>IF(AD147="CANCELADO","N/A",VLOOKUP(V147,MOVIL!$A:$Q,17))</f>
        <v>313608820</v>
      </c>
      <c r="Z147" s="135">
        <v>966917.52977820719</v>
      </c>
      <c r="AA147" s="145"/>
      <c r="AB147" s="110"/>
      <c r="AC147" s="118">
        <v>966917.52977820719</v>
      </c>
      <c r="AD147" s="117"/>
      <c r="AE147" s="129"/>
      <c r="AF147" s="473"/>
    </row>
    <row r="148" spans="1:32" s="107" customFormat="1" ht="21" hidden="1" customHeight="1" x14ac:dyDescent="0.2">
      <c r="A148" s="109">
        <v>144</v>
      </c>
      <c r="B148" s="109"/>
      <c r="C148" s="155" t="s">
        <v>139</v>
      </c>
      <c r="D148" s="153">
        <v>45062</v>
      </c>
      <c r="E148" s="109">
        <v>282</v>
      </c>
      <c r="F148" s="98" t="s">
        <v>436</v>
      </c>
      <c r="G148" s="137" t="s">
        <v>436</v>
      </c>
      <c r="H148" s="129" t="s">
        <v>437</v>
      </c>
      <c r="I148" s="161" t="s">
        <v>430</v>
      </c>
      <c r="J148" s="129" t="s">
        <v>430</v>
      </c>
      <c r="K148" s="162">
        <v>3</v>
      </c>
      <c r="L148" s="129">
        <v>26</v>
      </c>
      <c r="M148" s="153">
        <v>45071</v>
      </c>
      <c r="N148" s="156">
        <v>0.20833333333333334</v>
      </c>
      <c r="O148" s="153">
        <v>45073</v>
      </c>
      <c r="P148" s="156">
        <v>0.75</v>
      </c>
      <c r="Q148" s="129" t="s">
        <v>438</v>
      </c>
      <c r="R148" s="129" t="s">
        <v>439</v>
      </c>
      <c r="S148" s="129"/>
      <c r="T148" s="129">
        <v>79075</v>
      </c>
      <c r="U148" s="129">
        <v>117063</v>
      </c>
      <c r="V148" s="109">
        <v>378</v>
      </c>
      <c r="W148" s="110" t="str">
        <f>IF(AD148="CANCELADO","N/A",VLOOKUP(V148,MOVIL!$A:$B,2))</f>
        <v>EQP202</v>
      </c>
      <c r="X148" s="98" t="str">
        <f>IF(AD148="CANCELADO","N/A",VLOOKUP(V148,MOVIL!$A:$P,16))</f>
        <v>VESGA CASALLAS ALBERTO</v>
      </c>
      <c r="Y148" s="110">
        <f>IF(AD148="CANCELADO","N/A",VLOOKUP(V148,MOVIL!$A:$Q,17))</f>
        <v>3105756034</v>
      </c>
      <c r="Z148" s="135">
        <v>2260934.9955706252</v>
      </c>
      <c r="AA148" s="109"/>
      <c r="AB148" s="109"/>
      <c r="AC148" s="118">
        <v>2260934.9955706252</v>
      </c>
      <c r="AD148" s="117"/>
      <c r="AE148" s="129"/>
      <c r="AF148" s="473"/>
    </row>
    <row r="149" spans="1:32" s="107" customFormat="1" ht="21" hidden="1" customHeight="1" x14ac:dyDescent="0.2">
      <c r="A149" s="109">
        <v>145</v>
      </c>
      <c r="B149" s="110"/>
      <c r="C149" s="113" t="s">
        <v>139</v>
      </c>
      <c r="D149" s="111">
        <v>45062</v>
      </c>
      <c r="E149" s="110">
        <v>277</v>
      </c>
      <c r="F149" s="98" t="s">
        <v>428</v>
      </c>
      <c r="G149" s="133" t="s">
        <v>428</v>
      </c>
      <c r="H149" s="98" t="s">
        <v>429</v>
      </c>
      <c r="I149" s="127" t="s">
        <v>430</v>
      </c>
      <c r="J149" s="98" t="s">
        <v>430</v>
      </c>
      <c r="K149" s="100">
        <v>4</v>
      </c>
      <c r="L149" s="98">
        <v>35</v>
      </c>
      <c r="M149" s="111">
        <v>45071</v>
      </c>
      <c r="N149" s="128">
        <v>0.22916666666666666</v>
      </c>
      <c r="O149" s="111">
        <v>45074</v>
      </c>
      <c r="P149" s="128">
        <v>0.625</v>
      </c>
      <c r="Q149" s="98" t="s">
        <v>449</v>
      </c>
      <c r="R149" s="98" t="s">
        <v>450</v>
      </c>
      <c r="S149" s="98" t="s">
        <v>451</v>
      </c>
      <c r="T149" s="98">
        <v>79072</v>
      </c>
      <c r="U149" s="98">
        <v>117065</v>
      </c>
      <c r="V149" s="110">
        <v>410</v>
      </c>
      <c r="W149" s="110" t="str">
        <f>IF(AD149="CANCELADO","N/A",VLOOKUP(V149,MOVIL!$A:$B,2))</f>
        <v>KNZ845</v>
      </c>
      <c r="X149" s="98" t="str">
        <f>IF(AD149="CANCELADO","N/A",VLOOKUP(V149,MOVIL!$A:$P,16))</f>
        <v>MORALES SANCHEZ OSCAR ARMANDO</v>
      </c>
      <c r="Y149" s="110">
        <f>IF(AD149="CANCELADO","N/A",VLOOKUP(V149,MOVIL!$A:$Q,17))</f>
        <v>3102463894</v>
      </c>
      <c r="Z149" s="134">
        <v>5276446.2010161057</v>
      </c>
      <c r="AA149" s="110"/>
      <c r="AB149" s="110"/>
      <c r="AC149" s="118">
        <v>5276446.2010161057</v>
      </c>
      <c r="AD149" s="117"/>
      <c r="AE149" s="129"/>
      <c r="AF149" s="473"/>
    </row>
    <row r="150" spans="1:32" s="107" customFormat="1" ht="21" hidden="1" customHeight="1" x14ac:dyDescent="0.2">
      <c r="A150" s="109">
        <v>146</v>
      </c>
      <c r="B150" s="98">
        <v>5</v>
      </c>
      <c r="C150" s="98" t="s">
        <v>21</v>
      </c>
      <c r="D150" s="159">
        <v>45064</v>
      </c>
      <c r="E150" s="98">
        <v>210</v>
      </c>
      <c r="F150" s="98" t="s">
        <v>472</v>
      </c>
      <c r="G150" s="98" t="s">
        <v>473</v>
      </c>
      <c r="H150" s="98" t="s">
        <v>59</v>
      </c>
      <c r="I150" s="104" t="s">
        <v>402</v>
      </c>
      <c r="J150" s="104" t="s">
        <v>402</v>
      </c>
      <c r="K150" s="98">
        <v>1</v>
      </c>
      <c r="L150" s="98">
        <v>33</v>
      </c>
      <c r="M150" s="111">
        <v>45071</v>
      </c>
      <c r="N150" s="128">
        <v>0.25</v>
      </c>
      <c r="O150" s="111">
        <v>45071</v>
      </c>
      <c r="P150" s="128">
        <v>0.83333333333333337</v>
      </c>
      <c r="Q150" s="98" t="s">
        <v>268</v>
      </c>
      <c r="R150" s="98">
        <v>3102668494</v>
      </c>
      <c r="S150" s="98"/>
      <c r="T150" s="98">
        <v>79076</v>
      </c>
      <c r="U150" s="98">
        <v>117066</v>
      </c>
      <c r="V150" s="110">
        <v>454</v>
      </c>
      <c r="W150" s="110" t="str">
        <f>IF(AD150="CANCELADO","N/A",VLOOKUP(V150,MOVIL!$A:$B,2))</f>
        <v>KNZ845</v>
      </c>
      <c r="X150" s="98" t="str">
        <f>IF(AD150="CANCELADO","N/A",VLOOKUP(V150,MOVIL!$A:$P,16))</f>
        <v>MORALES SANCHEZ OSCAR ARMANDO</v>
      </c>
      <c r="Y150" s="110">
        <f>IF(AD150="CANCELADO","N/A",VLOOKUP(V150,MOVIL!$A:$Q,17))</f>
        <v>3102463894</v>
      </c>
      <c r="Z150" s="135">
        <v>1661433.1576147394</v>
      </c>
      <c r="AA150" s="110"/>
      <c r="AB150" s="110"/>
      <c r="AC150" s="147">
        <v>1661433.1576147394</v>
      </c>
      <c r="AD150" s="133"/>
      <c r="AE150" s="129"/>
      <c r="AF150" s="473"/>
    </row>
    <row r="151" spans="1:32" s="107" customFormat="1" ht="21" hidden="1" customHeight="1" x14ac:dyDescent="0.2">
      <c r="A151" s="109">
        <v>147</v>
      </c>
      <c r="B151" s="117"/>
      <c r="C151" s="98" t="s">
        <v>422</v>
      </c>
      <c r="D151" s="111">
        <v>45065</v>
      </c>
      <c r="E151" s="110">
        <v>221</v>
      </c>
      <c r="F151" s="98" t="s">
        <v>542</v>
      </c>
      <c r="G151" s="98" t="s">
        <v>542</v>
      </c>
      <c r="H151" s="98" t="s">
        <v>168</v>
      </c>
      <c r="I151" s="104" t="s">
        <v>536</v>
      </c>
      <c r="J151" s="104" t="s">
        <v>536</v>
      </c>
      <c r="K151" s="110">
        <v>3</v>
      </c>
      <c r="L151" s="110">
        <v>47</v>
      </c>
      <c r="M151" s="111">
        <v>45071</v>
      </c>
      <c r="N151" s="128" t="s">
        <v>543</v>
      </c>
      <c r="O151" s="111">
        <v>45073</v>
      </c>
      <c r="P151" s="114" t="s">
        <v>544</v>
      </c>
      <c r="Q151" s="129" t="s">
        <v>545</v>
      </c>
      <c r="R151" s="98" t="s">
        <v>546</v>
      </c>
      <c r="S151" s="164" t="s">
        <v>547</v>
      </c>
      <c r="T151" s="98">
        <v>79073</v>
      </c>
      <c r="U151" s="98">
        <v>117068</v>
      </c>
      <c r="V151" s="110">
        <v>447</v>
      </c>
      <c r="W151" s="110" t="str">
        <f>IF(AD151="CANCELADO","N/A",VLOOKUP(V151,MOVIL!$A:$B,2))</f>
        <v>KNZ845</v>
      </c>
      <c r="X151" s="98" t="str">
        <f>IF(AD151="CANCELADO","N/A",VLOOKUP(V151,MOVIL!$A:$P,16))</f>
        <v>MORALES SANCHEZ OSCAR ARMANDO</v>
      </c>
      <c r="Y151" s="110">
        <f>IF(AD151="CANCELADO","N/A",VLOOKUP(V151,MOVIL!$A:$Q,17))</f>
        <v>3102463894</v>
      </c>
      <c r="Z151" s="135">
        <v>2776702.9098724672</v>
      </c>
      <c r="AA151" s="165"/>
      <c r="AB151" s="117"/>
      <c r="AC151" s="118">
        <v>2776702.9098724672</v>
      </c>
      <c r="AD151" s="117"/>
      <c r="AE151" s="129"/>
      <c r="AF151" s="473"/>
    </row>
    <row r="152" spans="1:32" s="107" customFormat="1" ht="21" hidden="1" customHeight="1" x14ac:dyDescent="0.2">
      <c r="A152" s="109">
        <v>148</v>
      </c>
      <c r="B152" s="117"/>
      <c r="C152" s="98" t="s">
        <v>422</v>
      </c>
      <c r="D152" s="111">
        <v>45065</v>
      </c>
      <c r="E152" s="110">
        <v>222</v>
      </c>
      <c r="F152" s="98" t="s">
        <v>542</v>
      </c>
      <c r="G152" s="98" t="s">
        <v>542</v>
      </c>
      <c r="H152" s="98" t="s">
        <v>168</v>
      </c>
      <c r="I152" s="127" t="s">
        <v>536</v>
      </c>
      <c r="J152" s="98" t="s">
        <v>536</v>
      </c>
      <c r="K152" s="110">
        <v>3</v>
      </c>
      <c r="L152" s="110">
        <v>20</v>
      </c>
      <c r="M152" s="111">
        <v>45071</v>
      </c>
      <c r="N152" s="128" t="s">
        <v>543</v>
      </c>
      <c r="O152" s="111">
        <v>45073</v>
      </c>
      <c r="P152" s="114" t="s">
        <v>544</v>
      </c>
      <c r="Q152" s="129" t="s">
        <v>548</v>
      </c>
      <c r="R152" s="98" t="s">
        <v>549</v>
      </c>
      <c r="S152" s="98" t="s">
        <v>550</v>
      </c>
      <c r="T152" s="98">
        <v>79073</v>
      </c>
      <c r="U152" s="98">
        <v>117070</v>
      </c>
      <c r="V152" s="110">
        <v>394</v>
      </c>
      <c r="W152" s="110" t="str">
        <f>IF(AD152="CANCELADO","N/A",VLOOKUP(V152,MOVIL!$A:$B,2))</f>
        <v>KNZ845</v>
      </c>
      <c r="X152" s="98" t="str">
        <f>IF(AD152="CANCELADO","N/A",VLOOKUP(V152,MOVIL!$A:$P,16))</f>
        <v>MORALES SANCHEZ OSCAR ARMANDO</v>
      </c>
      <c r="Y152" s="110">
        <f>IF(AD152="CANCELADO","N/A",VLOOKUP(V152,MOVIL!$A:$Q,17))</f>
        <v>3102463894</v>
      </c>
      <c r="Z152" s="135">
        <v>1469514.9085278516</v>
      </c>
      <c r="AA152" s="120"/>
      <c r="AB152" s="117"/>
      <c r="AC152" s="118">
        <v>1469514.9085278516</v>
      </c>
      <c r="AD152" s="117"/>
      <c r="AE152" s="129"/>
      <c r="AF152" s="473"/>
    </row>
    <row r="153" spans="1:32" s="107" customFormat="1" ht="21" hidden="1" customHeight="1" x14ac:dyDescent="0.2">
      <c r="A153" s="109">
        <v>149</v>
      </c>
      <c r="B153" s="117"/>
      <c r="C153" s="98" t="s">
        <v>422</v>
      </c>
      <c r="D153" s="111">
        <v>45065</v>
      </c>
      <c r="E153" s="110">
        <v>223</v>
      </c>
      <c r="F153" s="98" t="s">
        <v>542</v>
      </c>
      <c r="G153" s="98" t="s">
        <v>542</v>
      </c>
      <c r="H153" s="98" t="s">
        <v>168</v>
      </c>
      <c r="I153" s="127" t="s">
        <v>536</v>
      </c>
      <c r="J153" s="98" t="s">
        <v>536</v>
      </c>
      <c r="K153" s="110">
        <v>3</v>
      </c>
      <c r="L153" s="110">
        <v>20</v>
      </c>
      <c r="M153" s="111">
        <v>45071</v>
      </c>
      <c r="N153" s="128" t="s">
        <v>543</v>
      </c>
      <c r="O153" s="111">
        <v>45073</v>
      </c>
      <c r="P153" s="114" t="s">
        <v>544</v>
      </c>
      <c r="Q153" s="129" t="s">
        <v>551</v>
      </c>
      <c r="R153" s="98" t="s">
        <v>552</v>
      </c>
      <c r="S153" s="98" t="s">
        <v>550</v>
      </c>
      <c r="T153" s="98">
        <v>79073</v>
      </c>
      <c r="U153" s="98">
        <v>117070</v>
      </c>
      <c r="V153" s="110">
        <v>394</v>
      </c>
      <c r="W153" s="110" t="str">
        <f>IF(AD153="CANCELADO","N/A",VLOOKUP(V153,MOVIL!$A:$B,2))</f>
        <v>KNZ845</v>
      </c>
      <c r="X153" s="98" t="str">
        <f>IF(AD153="CANCELADO","N/A",VLOOKUP(V153,MOVIL!$A:$P,16))</f>
        <v>MORALES SANCHEZ OSCAR ARMANDO</v>
      </c>
      <c r="Y153" s="110">
        <f>IF(AD153="CANCELADO","N/A",VLOOKUP(V153,MOVIL!$A:$Q,17))</f>
        <v>3102463894</v>
      </c>
      <c r="Z153" s="134">
        <v>1469514.9085278516</v>
      </c>
      <c r="AA153" s="120"/>
      <c r="AB153" s="117"/>
      <c r="AC153" s="118">
        <v>1469514.9085278516</v>
      </c>
      <c r="AD153" s="117"/>
      <c r="AE153" s="129"/>
      <c r="AF153" s="473"/>
    </row>
    <row r="154" spans="1:32" s="107" customFormat="1" ht="21" hidden="1" customHeight="1" x14ac:dyDescent="0.2">
      <c r="A154" s="109">
        <v>150</v>
      </c>
      <c r="B154" s="98">
        <v>6</v>
      </c>
      <c r="C154" s="98" t="s">
        <v>21</v>
      </c>
      <c r="D154" s="111">
        <v>45058</v>
      </c>
      <c r="E154" s="110">
        <v>95</v>
      </c>
      <c r="F154" s="98" t="s">
        <v>558</v>
      </c>
      <c r="G154" s="98" t="s">
        <v>260</v>
      </c>
      <c r="H154" s="98" t="s">
        <v>59</v>
      </c>
      <c r="I154" s="127" t="s">
        <v>95</v>
      </c>
      <c r="J154" s="98" t="s">
        <v>95</v>
      </c>
      <c r="K154" s="110">
        <v>3</v>
      </c>
      <c r="L154" s="110">
        <v>30</v>
      </c>
      <c r="M154" s="111">
        <v>45071</v>
      </c>
      <c r="N154" s="128">
        <v>0.25</v>
      </c>
      <c r="O154" s="111">
        <v>45073</v>
      </c>
      <c r="P154" s="114">
        <v>0.75</v>
      </c>
      <c r="Q154" s="129" t="s">
        <v>559</v>
      </c>
      <c r="R154" s="98">
        <v>3167060495</v>
      </c>
      <c r="S154" s="166" t="s">
        <v>560</v>
      </c>
      <c r="T154" s="98">
        <v>79078</v>
      </c>
      <c r="U154" s="98">
        <v>117069</v>
      </c>
      <c r="V154" s="110">
        <v>429</v>
      </c>
      <c r="W154" s="110" t="str">
        <f>IF(AD154="CANCELADO","N/A",VLOOKUP(V154,MOVIL!$A:$B,2))</f>
        <v>KNZ845</v>
      </c>
      <c r="X154" s="98" t="str">
        <f>IF(AD154="CANCELADO","N/A",VLOOKUP(V154,MOVIL!$A:$P,16))</f>
        <v>MORALES SANCHEZ OSCAR ARMANDO</v>
      </c>
      <c r="Y154" s="110">
        <f>IF(AD154="CANCELADO","N/A",VLOOKUP(V154,MOVIL!$A:$Q,17))</f>
        <v>3102463894</v>
      </c>
      <c r="Z154" s="135">
        <v>2216588.1380621474</v>
      </c>
      <c r="AA154" s="120"/>
      <c r="AB154" s="117"/>
      <c r="AC154" s="132">
        <v>2216588.1380621474</v>
      </c>
      <c r="AD154" s="137" t="s">
        <v>613</v>
      </c>
      <c r="AE154" s="146" t="s">
        <v>614</v>
      </c>
      <c r="AF154" s="473"/>
    </row>
    <row r="155" spans="1:32" s="107" customFormat="1" ht="21" hidden="1" customHeight="1" x14ac:dyDescent="0.2">
      <c r="A155" s="109">
        <v>151</v>
      </c>
      <c r="B155" s="98">
        <v>6</v>
      </c>
      <c r="C155" s="98" t="s">
        <v>21</v>
      </c>
      <c r="D155" s="111">
        <v>45058</v>
      </c>
      <c r="E155" s="110">
        <v>95</v>
      </c>
      <c r="F155" s="98" t="s">
        <v>558</v>
      </c>
      <c r="G155" s="98" t="s">
        <v>260</v>
      </c>
      <c r="H155" s="98" t="s">
        <v>59</v>
      </c>
      <c r="I155" s="127" t="s">
        <v>95</v>
      </c>
      <c r="J155" s="98" t="s">
        <v>95</v>
      </c>
      <c r="K155" s="110">
        <v>3</v>
      </c>
      <c r="L155" s="110">
        <v>30</v>
      </c>
      <c r="M155" s="111">
        <v>45071</v>
      </c>
      <c r="N155" s="128">
        <v>0.25</v>
      </c>
      <c r="O155" s="111">
        <v>45073</v>
      </c>
      <c r="P155" s="114">
        <v>0.75</v>
      </c>
      <c r="Q155" s="129" t="s">
        <v>561</v>
      </c>
      <c r="R155" s="98">
        <v>6012955670</v>
      </c>
      <c r="S155" s="166" t="s">
        <v>560</v>
      </c>
      <c r="T155" s="98">
        <v>79078</v>
      </c>
      <c r="U155" s="98">
        <v>117069</v>
      </c>
      <c r="V155" s="110">
        <v>429</v>
      </c>
      <c r="W155" s="110" t="str">
        <f>IF(AD155="CANCELADO","N/A",VLOOKUP(V155,MOVIL!$A:$B,2))</f>
        <v>KNZ845</v>
      </c>
      <c r="X155" s="98" t="str">
        <f>IF(AD155="CANCELADO","N/A",VLOOKUP(V155,MOVIL!$A:$P,16))</f>
        <v>MORALES SANCHEZ OSCAR ARMANDO</v>
      </c>
      <c r="Y155" s="110">
        <f>IF(AD155="CANCELADO","N/A",VLOOKUP(V155,MOVIL!$A:$Q,17))</f>
        <v>3102463894</v>
      </c>
      <c r="Z155" s="135"/>
      <c r="AA155" s="120"/>
      <c r="AB155" s="117"/>
      <c r="AC155" s="132">
        <v>0</v>
      </c>
      <c r="AD155" s="137"/>
      <c r="AE155" s="146" t="s">
        <v>614</v>
      </c>
      <c r="AF155" s="473"/>
    </row>
    <row r="156" spans="1:32" s="107" customFormat="1" ht="21" hidden="1" customHeight="1" x14ac:dyDescent="0.2">
      <c r="A156" s="109">
        <v>152</v>
      </c>
      <c r="B156" s="98">
        <v>5</v>
      </c>
      <c r="C156" s="98" t="s">
        <v>21</v>
      </c>
      <c r="D156" s="159">
        <v>45064</v>
      </c>
      <c r="E156" s="98">
        <v>118</v>
      </c>
      <c r="F156" s="98" t="s">
        <v>509</v>
      </c>
      <c r="G156" s="98" t="s">
        <v>510</v>
      </c>
      <c r="H156" s="98" t="s">
        <v>204</v>
      </c>
      <c r="I156" s="123" t="s">
        <v>902</v>
      </c>
      <c r="J156" s="113" t="s">
        <v>902</v>
      </c>
      <c r="K156" s="98">
        <v>2</v>
      </c>
      <c r="L156" s="98">
        <v>22</v>
      </c>
      <c r="M156" s="111">
        <v>45071</v>
      </c>
      <c r="N156" s="128">
        <v>0.1875</v>
      </c>
      <c r="O156" s="111">
        <v>45072</v>
      </c>
      <c r="P156" s="128">
        <v>0.29166666666666669</v>
      </c>
      <c r="Q156" s="129" t="s">
        <v>413</v>
      </c>
      <c r="R156" s="98">
        <v>3112273318</v>
      </c>
      <c r="S156" s="98"/>
      <c r="T156" s="98">
        <v>79077</v>
      </c>
      <c r="U156" s="98">
        <v>117067</v>
      </c>
      <c r="V156" s="110">
        <v>435</v>
      </c>
      <c r="W156" s="110" t="str">
        <f>IF(AD156="CANCELADO","N/A",VLOOKUP(V156,MOVIL!$A:$B,2))</f>
        <v>KNZ845</v>
      </c>
      <c r="X156" s="98" t="str">
        <f>IF(AD156="CANCELADO","N/A",VLOOKUP(V156,MOVIL!$A:$P,16))</f>
        <v>MORALES SANCHEZ OSCAR ARMANDO</v>
      </c>
      <c r="Y156" s="110">
        <f>IF(AD156="CANCELADO","N/A",VLOOKUP(V156,MOVIL!$A:$Q,17))</f>
        <v>3102463894</v>
      </c>
      <c r="Z156" s="135">
        <v>1264054.2388074754</v>
      </c>
      <c r="AA156" s="110"/>
      <c r="AB156" s="110"/>
      <c r="AC156" s="132">
        <v>1264054.2388074754</v>
      </c>
      <c r="AD156" s="133"/>
      <c r="AE156" s="129"/>
      <c r="AF156" s="473"/>
    </row>
    <row r="157" spans="1:32" s="107" customFormat="1" ht="21" hidden="1" customHeight="1" x14ac:dyDescent="0.2">
      <c r="A157" s="109">
        <v>153</v>
      </c>
      <c r="B157" s="98">
        <v>5</v>
      </c>
      <c r="C157" s="98" t="s">
        <v>21</v>
      </c>
      <c r="D157" s="159">
        <v>45064</v>
      </c>
      <c r="E157" s="98">
        <v>118</v>
      </c>
      <c r="F157" s="98" t="s">
        <v>509</v>
      </c>
      <c r="G157" s="98" t="s">
        <v>511</v>
      </c>
      <c r="H157" s="98" t="s">
        <v>204</v>
      </c>
      <c r="I157" s="112" t="s">
        <v>902</v>
      </c>
      <c r="J157" s="112" t="s">
        <v>902</v>
      </c>
      <c r="K157" s="98">
        <v>2</v>
      </c>
      <c r="L157" s="98">
        <v>27</v>
      </c>
      <c r="M157" s="111">
        <v>45071</v>
      </c>
      <c r="N157" s="128">
        <v>0.1875</v>
      </c>
      <c r="O157" s="111">
        <v>45072</v>
      </c>
      <c r="P157" s="128">
        <v>0.875</v>
      </c>
      <c r="Q157" s="129" t="s">
        <v>342</v>
      </c>
      <c r="R157" s="98">
        <v>3142959095</v>
      </c>
      <c r="S157" s="98"/>
      <c r="T157" s="98">
        <v>79077</v>
      </c>
      <c r="U157" s="98">
        <v>117067</v>
      </c>
      <c r="V157" s="110">
        <v>435</v>
      </c>
      <c r="W157" s="110" t="str">
        <f>IF(AD157="CANCELADO","N/A",VLOOKUP(V157,MOVIL!$A:$B,2))</f>
        <v>KNZ845</v>
      </c>
      <c r="X157" s="98" t="str">
        <f>IF(AD157="CANCELADO","N/A",VLOOKUP(V157,MOVIL!$A:$P,16))</f>
        <v>MORALES SANCHEZ OSCAR ARMANDO</v>
      </c>
      <c r="Y157" s="110">
        <f>IF(AD157="CANCELADO","N/A",VLOOKUP(V157,MOVIL!$A:$Q,17))</f>
        <v>3102463894</v>
      </c>
      <c r="Z157" s="135">
        <v>1314054.2388074754</v>
      </c>
      <c r="AA157" s="110"/>
      <c r="AB157" s="110"/>
      <c r="AC157" s="132">
        <v>1314054.2388074754</v>
      </c>
      <c r="AD157" s="133"/>
      <c r="AE157" s="129"/>
      <c r="AF157" s="473"/>
    </row>
    <row r="158" spans="1:32" s="107" customFormat="1" ht="21" hidden="1" customHeight="1" x14ac:dyDescent="0.2">
      <c r="A158" s="109">
        <v>154</v>
      </c>
      <c r="B158" s="98">
        <v>6</v>
      </c>
      <c r="C158" s="98" t="s">
        <v>21</v>
      </c>
      <c r="D158" s="111">
        <v>45064</v>
      </c>
      <c r="E158" s="110">
        <v>56</v>
      </c>
      <c r="F158" s="98" t="s">
        <v>562</v>
      </c>
      <c r="G158" s="98" t="s">
        <v>563</v>
      </c>
      <c r="H158" s="98" t="s">
        <v>172</v>
      </c>
      <c r="I158" s="123" t="s">
        <v>902</v>
      </c>
      <c r="J158" s="113" t="s">
        <v>902</v>
      </c>
      <c r="K158" s="110">
        <v>1</v>
      </c>
      <c r="L158" s="110">
        <v>30</v>
      </c>
      <c r="M158" s="111">
        <v>45071</v>
      </c>
      <c r="N158" s="128">
        <v>0.29166666666666669</v>
      </c>
      <c r="O158" s="111">
        <v>45071</v>
      </c>
      <c r="P158" s="114">
        <v>0.58333333333333337</v>
      </c>
      <c r="Q158" s="129" t="s">
        <v>564</v>
      </c>
      <c r="R158" s="98">
        <v>3133286315</v>
      </c>
      <c r="S158" s="98"/>
      <c r="T158" s="98">
        <v>79079</v>
      </c>
      <c r="U158" s="98">
        <v>117071</v>
      </c>
      <c r="V158" s="110">
        <v>453</v>
      </c>
      <c r="W158" s="110" t="str">
        <f>IF(AD158="CANCELADO","N/A",VLOOKUP(V158,MOVIL!$A:$B,2))</f>
        <v>KNZ845</v>
      </c>
      <c r="X158" s="98" t="str">
        <f>IF(AD158="CANCELADO","N/A",VLOOKUP(V158,MOVIL!$A:$P,16))</f>
        <v>MORALES SANCHEZ OSCAR ARMANDO</v>
      </c>
      <c r="Y158" s="110">
        <f>IF(AD158="CANCELADO","N/A",VLOOKUP(V158,MOVIL!$A:$Q,17))</f>
        <v>3102463894</v>
      </c>
      <c r="Z158" s="135">
        <v>444469.66156770987</v>
      </c>
      <c r="AA158" s="120"/>
      <c r="AB158" s="117"/>
      <c r="AC158" s="132">
        <v>444469.66156770987</v>
      </c>
      <c r="AD158" s="133"/>
      <c r="AE158" s="129"/>
      <c r="AF158" s="473"/>
    </row>
    <row r="159" spans="1:32" s="107" customFormat="1" ht="21" hidden="1" customHeight="1" x14ac:dyDescent="0.2">
      <c r="A159" s="109">
        <v>155</v>
      </c>
      <c r="B159" s="110"/>
      <c r="C159" s="113" t="s">
        <v>72</v>
      </c>
      <c r="D159" s="111">
        <v>45057</v>
      </c>
      <c r="E159" s="110">
        <v>39</v>
      </c>
      <c r="F159" s="98" t="s">
        <v>154</v>
      </c>
      <c r="G159" s="98" t="s">
        <v>154</v>
      </c>
      <c r="H159" s="98" t="s">
        <v>56</v>
      </c>
      <c r="I159" s="127" t="s">
        <v>155</v>
      </c>
      <c r="J159" s="98" t="s">
        <v>155</v>
      </c>
      <c r="K159" s="110">
        <v>2</v>
      </c>
      <c r="L159" s="110">
        <v>24</v>
      </c>
      <c r="M159" s="111">
        <v>45072</v>
      </c>
      <c r="N159" s="128">
        <v>0.25</v>
      </c>
      <c r="O159" s="111">
        <v>45073</v>
      </c>
      <c r="P159" s="128">
        <v>0.625</v>
      </c>
      <c r="Q159" s="98" t="s">
        <v>156</v>
      </c>
      <c r="R159" s="98">
        <v>3102173576</v>
      </c>
      <c r="S159" s="98"/>
      <c r="T159" s="98">
        <v>79100</v>
      </c>
      <c r="U159" s="98">
        <v>117110</v>
      </c>
      <c r="V159" s="110">
        <v>406</v>
      </c>
      <c r="W159" s="110" t="str">
        <f>IF(AD159="CANCELADO","N/A",VLOOKUP(V159,MOVIL!$A:$B,2))</f>
        <v>KNZ845</v>
      </c>
      <c r="X159" s="98" t="str">
        <f>IF(AD159="CANCELADO","N/A",VLOOKUP(V159,MOVIL!$A:$P,16))</f>
        <v>MORALES SANCHEZ OSCAR ARMANDO</v>
      </c>
      <c r="Y159" s="110">
        <f>IF(AD159="CANCELADO","N/A",VLOOKUP(V159,MOVIL!$A:$Q,17))</f>
        <v>3102463894</v>
      </c>
      <c r="Z159" s="134">
        <v>1605067.7985093445</v>
      </c>
      <c r="AA159" s="110"/>
      <c r="AB159" s="110"/>
      <c r="AC159" s="118">
        <v>1605067.7985093445</v>
      </c>
      <c r="AD159" s="117"/>
      <c r="AE159" s="129"/>
      <c r="AF159" s="473"/>
    </row>
    <row r="160" spans="1:32" s="107" customFormat="1" ht="21" hidden="1" customHeight="1" x14ac:dyDescent="0.2">
      <c r="A160" s="109">
        <v>156</v>
      </c>
      <c r="B160" s="98">
        <v>5</v>
      </c>
      <c r="C160" s="98" t="s">
        <v>21</v>
      </c>
      <c r="D160" s="159">
        <v>45064</v>
      </c>
      <c r="E160" s="98">
        <v>20</v>
      </c>
      <c r="F160" s="98" t="s">
        <v>41</v>
      </c>
      <c r="G160" s="98" t="s">
        <v>470</v>
      </c>
      <c r="H160" s="98" t="s">
        <v>43</v>
      </c>
      <c r="I160" s="127" t="s">
        <v>177</v>
      </c>
      <c r="J160" s="98" t="s">
        <v>177</v>
      </c>
      <c r="K160" s="98">
        <v>1</v>
      </c>
      <c r="L160" s="98">
        <v>29</v>
      </c>
      <c r="M160" s="111">
        <v>45072</v>
      </c>
      <c r="N160" s="128">
        <v>0.29166666666666669</v>
      </c>
      <c r="O160" s="111">
        <v>45072</v>
      </c>
      <c r="P160" s="128">
        <v>0.79166666666666663</v>
      </c>
      <c r="Q160" s="98" t="s">
        <v>44</v>
      </c>
      <c r="R160" s="98">
        <v>3153157173</v>
      </c>
      <c r="S160" s="98"/>
      <c r="T160" s="98">
        <v>79101</v>
      </c>
      <c r="U160" s="98">
        <v>117116</v>
      </c>
      <c r="V160" s="110">
        <v>454</v>
      </c>
      <c r="W160" s="110" t="str">
        <f>IF(AD160="CANCELADO","N/A",VLOOKUP(V160,MOVIL!$A:$B,2))</f>
        <v>KNZ845</v>
      </c>
      <c r="X160" s="98" t="str">
        <f>IF(AD160="CANCELADO","N/A",VLOOKUP(V160,MOVIL!$A:$P,16))</f>
        <v>MORALES SANCHEZ OSCAR ARMANDO</v>
      </c>
      <c r="Y160" s="110">
        <f>IF(AD160="CANCELADO","N/A",VLOOKUP(V160,MOVIL!$A:$Q,17))</f>
        <v>3102463894</v>
      </c>
      <c r="Z160" s="135">
        <v>461520.33955280331</v>
      </c>
      <c r="AA160" s="110"/>
      <c r="AB160" s="110"/>
      <c r="AC160" s="147">
        <v>461520.33955280331</v>
      </c>
      <c r="AD160" s="133"/>
      <c r="AE160" s="129"/>
      <c r="AF160" s="473"/>
    </row>
    <row r="161" spans="1:32" s="107" customFormat="1" ht="21" hidden="1" customHeight="1" x14ac:dyDescent="0.2">
      <c r="A161" s="109">
        <v>157</v>
      </c>
      <c r="B161" s="98">
        <v>5</v>
      </c>
      <c r="C161" s="98" t="s">
        <v>21</v>
      </c>
      <c r="D161" s="111">
        <v>45064</v>
      </c>
      <c r="E161" s="98">
        <v>43</v>
      </c>
      <c r="F161" s="98" t="s">
        <v>478</v>
      </c>
      <c r="G161" s="98" t="s">
        <v>479</v>
      </c>
      <c r="H161" s="98" t="s">
        <v>480</v>
      </c>
      <c r="I161" s="127" t="s">
        <v>177</v>
      </c>
      <c r="J161" s="98" t="s">
        <v>177</v>
      </c>
      <c r="K161" s="98">
        <v>1</v>
      </c>
      <c r="L161" s="98">
        <v>23</v>
      </c>
      <c r="M161" s="111">
        <v>45072</v>
      </c>
      <c r="N161" s="128">
        <v>0.14583333333333334</v>
      </c>
      <c r="O161" s="111">
        <v>45072</v>
      </c>
      <c r="P161" s="128">
        <v>0.29166666666666669</v>
      </c>
      <c r="Q161" s="98" t="s">
        <v>481</v>
      </c>
      <c r="R161" s="98">
        <v>3154084367</v>
      </c>
      <c r="S161" s="98"/>
      <c r="T161" s="98">
        <v>79103</v>
      </c>
      <c r="U161" s="98">
        <v>117199</v>
      </c>
      <c r="V161" s="110">
        <v>470</v>
      </c>
      <c r="W161" s="110" t="str">
        <f>IF(AD161="CANCELADO","N/A",VLOOKUP(V161,MOVIL!$A:$B,2))</f>
        <v>LQK873</v>
      </c>
      <c r="X161" s="98" t="str">
        <f>IF(AD161="CANCELADO","N/A",VLOOKUP(V161,MOVIL!$A:$P,16))</f>
        <v>CARREÑO RAMIREZ JHON ARTURO</v>
      </c>
      <c r="Y161" s="110">
        <f>IF(AD161="CANCELADO","N/A",VLOOKUP(V161,MOVIL!$A:$Q,17))</f>
        <v>0</v>
      </c>
      <c r="Z161" s="135">
        <v>957142.03507579351</v>
      </c>
      <c r="AA161" s="110"/>
      <c r="AB161" s="110"/>
      <c r="AC161" s="147">
        <v>957142.03507579351</v>
      </c>
      <c r="AD161" s="133"/>
      <c r="AE161" s="129"/>
      <c r="AF161" s="473"/>
    </row>
    <row r="162" spans="1:32" s="107" customFormat="1" ht="21" hidden="1" customHeight="1" x14ac:dyDescent="0.2">
      <c r="A162" s="109">
        <v>158</v>
      </c>
      <c r="B162" s="98">
        <v>5</v>
      </c>
      <c r="C162" s="98" t="s">
        <v>21</v>
      </c>
      <c r="D162" s="111">
        <v>45064</v>
      </c>
      <c r="E162" s="98">
        <v>24</v>
      </c>
      <c r="F162" s="98" t="s">
        <v>482</v>
      </c>
      <c r="G162" s="98" t="s">
        <v>483</v>
      </c>
      <c r="H162" s="98" t="s">
        <v>484</v>
      </c>
      <c r="I162" s="127" t="s">
        <v>177</v>
      </c>
      <c r="J162" s="98" t="s">
        <v>177</v>
      </c>
      <c r="K162" s="98">
        <v>1</v>
      </c>
      <c r="L162" s="98">
        <v>42</v>
      </c>
      <c r="M162" s="111">
        <v>45072</v>
      </c>
      <c r="N162" s="128">
        <v>0.20833333333333334</v>
      </c>
      <c r="O162" s="111">
        <v>45072</v>
      </c>
      <c r="P162" s="128">
        <v>0.95833333333333337</v>
      </c>
      <c r="Q162" s="98" t="s">
        <v>485</v>
      </c>
      <c r="R162" s="98" t="s">
        <v>486</v>
      </c>
      <c r="S162" s="98"/>
      <c r="T162" s="98">
        <v>79104</v>
      </c>
      <c r="U162" s="98">
        <v>117120</v>
      </c>
      <c r="V162" s="110">
        <v>409</v>
      </c>
      <c r="W162" s="110" t="str">
        <f>IF(AD162="CANCELADO","N/A",VLOOKUP(V162,MOVIL!$A:$B,2))</f>
        <v>KNZ845</v>
      </c>
      <c r="X162" s="98" t="str">
        <f>IF(AD162="CANCELADO","N/A",VLOOKUP(V162,MOVIL!$A:$P,16))</f>
        <v>MORALES SANCHEZ OSCAR ARMANDO</v>
      </c>
      <c r="Y162" s="110">
        <f>IF(AD162="CANCELADO","N/A",VLOOKUP(V162,MOVIL!$A:$Q,17))</f>
        <v>3102463894</v>
      </c>
      <c r="Z162" s="134">
        <v>818432.54328448535</v>
      </c>
      <c r="AA162" s="110"/>
      <c r="AB162" s="110"/>
      <c r="AC162" s="147">
        <v>818432.54328448535</v>
      </c>
      <c r="AD162" s="133"/>
      <c r="AE162" s="129"/>
      <c r="AF162" s="473"/>
    </row>
    <row r="163" spans="1:32" s="107" customFormat="1" ht="21" hidden="1" customHeight="1" x14ac:dyDescent="0.2">
      <c r="A163" s="109">
        <v>159</v>
      </c>
      <c r="B163" s="98">
        <v>5</v>
      </c>
      <c r="C163" s="98" t="s">
        <v>21</v>
      </c>
      <c r="D163" s="111">
        <v>45064</v>
      </c>
      <c r="E163" s="98">
        <v>74</v>
      </c>
      <c r="F163" s="98" t="s">
        <v>491</v>
      </c>
      <c r="G163" s="98" t="s">
        <v>492</v>
      </c>
      <c r="H163" s="98" t="s">
        <v>493</v>
      </c>
      <c r="I163" s="127" t="s">
        <v>177</v>
      </c>
      <c r="J163" s="98" t="s">
        <v>177</v>
      </c>
      <c r="K163" s="98">
        <v>1</v>
      </c>
      <c r="L163" s="98">
        <v>23</v>
      </c>
      <c r="M163" s="111">
        <v>45072</v>
      </c>
      <c r="N163" s="128">
        <v>0.29166666666666669</v>
      </c>
      <c r="O163" s="111">
        <v>45072</v>
      </c>
      <c r="P163" s="128">
        <v>0.29166666666666669</v>
      </c>
      <c r="Q163" s="98" t="s">
        <v>494</v>
      </c>
      <c r="R163" s="98">
        <v>3153631331</v>
      </c>
      <c r="S163" s="98"/>
      <c r="T163" s="98">
        <v>79105</v>
      </c>
      <c r="U163" s="98">
        <v>117121</v>
      </c>
      <c r="V163" s="110">
        <v>448</v>
      </c>
      <c r="W163" s="110" t="str">
        <f>IF(AD163="CANCELADO","N/A",VLOOKUP(V163,MOVIL!$A:$B,2))</f>
        <v>KNZ845</v>
      </c>
      <c r="X163" s="98" t="str">
        <f>IF(AD163="CANCELADO","N/A",VLOOKUP(V163,MOVIL!$A:$P,16))</f>
        <v>MORALES SANCHEZ OSCAR ARMANDO</v>
      </c>
      <c r="Y163" s="110">
        <f>IF(AD163="CANCELADO","N/A",VLOOKUP(V163,MOVIL!$A:$Q,17))</f>
        <v>3102463894</v>
      </c>
      <c r="Z163" s="135">
        <v>582027.11940373771</v>
      </c>
      <c r="AA163" s="145"/>
      <c r="AB163" s="110"/>
      <c r="AC163" s="147">
        <v>582027.11940373771</v>
      </c>
      <c r="AD163" s="133"/>
      <c r="AE163" s="129"/>
      <c r="AF163" s="473"/>
    </row>
    <row r="164" spans="1:32" s="107" customFormat="1" ht="21" hidden="1" customHeight="1" x14ac:dyDescent="0.2">
      <c r="A164" s="109">
        <v>160</v>
      </c>
      <c r="B164" s="98">
        <v>5</v>
      </c>
      <c r="C164" s="98" t="s">
        <v>21</v>
      </c>
      <c r="D164" s="159">
        <v>45064</v>
      </c>
      <c r="E164" s="98">
        <v>138</v>
      </c>
      <c r="F164" s="98" t="s">
        <v>522</v>
      </c>
      <c r="G164" s="98" t="s">
        <v>523</v>
      </c>
      <c r="H164" s="98" t="s">
        <v>524</v>
      </c>
      <c r="I164" s="127" t="s">
        <v>177</v>
      </c>
      <c r="J164" s="98" t="s">
        <v>177</v>
      </c>
      <c r="K164" s="98">
        <v>1</v>
      </c>
      <c r="L164" s="98">
        <v>67</v>
      </c>
      <c r="M164" s="111">
        <v>45072</v>
      </c>
      <c r="N164" s="128">
        <v>0.16666666666666666</v>
      </c>
      <c r="O164" s="111">
        <v>45072</v>
      </c>
      <c r="P164" s="128">
        <v>0.91666666666666663</v>
      </c>
      <c r="Q164" s="98" t="s">
        <v>525</v>
      </c>
      <c r="R164" s="98">
        <v>3157687484</v>
      </c>
      <c r="S164" s="98"/>
      <c r="T164" s="98">
        <v>79102</v>
      </c>
      <c r="U164" s="98">
        <v>117117</v>
      </c>
      <c r="V164" s="110">
        <v>332</v>
      </c>
      <c r="W164" s="110" t="str">
        <f>IF(AD164="CANCELADO","N/A",VLOOKUP(V164,MOVIL!$A:$B,2))</f>
        <v>EXZ188</v>
      </c>
      <c r="X164" s="98" t="str">
        <f>IF(AD164="CANCELADO","N/A",VLOOKUP(V164,MOVIL!$A:$P,16))</f>
        <v>ELI CARREÑO</v>
      </c>
      <c r="Y164" s="110">
        <f>IF(AD164="CANCELADO","N/A",VLOOKUP(V164,MOVIL!$A:$Q,17))</f>
        <v>313608820</v>
      </c>
      <c r="Z164" s="135">
        <v>1364054.2388074754</v>
      </c>
      <c r="AA164" s="145"/>
      <c r="AB164" s="110"/>
      <c r="AC164" s="132">
        <v>1364054.2388074754</v>
      </c>
      <c r="AD164" s="137" t="s">
        <v>295</v>
      </c>
      <c r="AE164" s="129" t="s">
        <v>101</v>
      </c>
      <c r="AF164" s="473"/>
    </row>
    <row r="165" spans="1:32" s="107" customFormat="1" ht="21" hidden="1" customHeight="1" x14ac:dyDescent="0.2">
      <c r="A165" s="109">
        <v>161</v>
      </c>
      <c r="B165" s="98">
        <v>5</v>
      </c>
      <c r="C165" s="98" t="s">
        <v>21</v>
      </c>
      <c r="D165" s="159">
        <v>45064</v>
      </c>
      <c r="E165" s="98">
        <v>138</v>
      </c>
      <c r="F165" s="98" t="s">
        <v>522</v>
      </c>
      <c r="G165" s="98" t="s">
        <v>523</v>
      </c>
      <c r="H165" s="98" t="s">
        <v>524</v>
      </c>
      <c r="I165" s="127" t="s">
        <v>177</v>
      </c>
      <c r="J165" s="98" t="s">
        <v>177</v>
      </c>
      <c r="K165" s="98">
        <v>1</v>
      </c>
      <c r="L165" s="98">
        <v>67</v>
      </c>
      <c r="M165" s="111">
        <v>45072</v>
      </c>
      <c r="N165" s="128">
        <v>0.16666666666666666</v>
      </c>
      <c r="O165" s="111">
        <v>45072</v>
      </c>
      <c r="P165" s="128">
        <v>0.91666666666666663</v>
      </c>
      <c r="Q165" s="98" t="s">
        <v>525</v>
      </c>
      <c r="R165" s="98">
        <v>3157687484</v>
      </c>
      <c r="S165" s="98"/>
      <c r="T165" s="98">
        <v>79102</v>
      </c>
      <c r="U165" s="98">
        <v>117118</v>
      </c>
      <c r="V165" s="110">
        <v>393</v>
      </c>
      <c r="W165" s="110" t="str">
        <f>IF(AD165="CANCELADO","N/A",VLOOKUP(V165,MOVIL!$A:$B,2))</f>
        <v>KNZ845</v>
      </c>
      <c r="X165" s="98" t="str">
        <f>IF(AD165="CANCELADO","N/A",VLOOKUP(V165,MOVIL!$A:$P,16))</f>
        <v>MORALES SANCHEZ OSCAR ARMANDO</v>
      </c>
      <c r="Y165" s="110">
        <f>IF(AD165="CANCELADO","N/A",VLOOKUP(V165,MOVIL!$A:$Q,17))</f>
        <v>3102463894</v>
      </c>
      <c r="Z165" s="135">
        <v>1314054.2388074754</v>
      </c>
      <c r="AA165" s="110"/>
      <c r="AB165" s="110"/>
      <c r="AC165" s="132">
        <v>1314054.2388074754</v>
      </c>
      <c r="AD165" s="137"/>
      <c r="AE165" s="146" t="s">
        <v>101</v>
      </c>
      <c r="AF165" s="473"/>
    </row>
    <row r="166" spans="1:32" s="107" customFormat="1" ht="21" hidden="1" customHeight="1" x14ac:dyDescent="0.2">
      <c r="A166" s="109">
        <v>162</v>
      </c>
      <c r="B166" s="110"/>
      <c r="C166" s="98" t="s">
        <v>422</v>
      </c>
      <c r="D166" s="111">
        <v>45065</v>
      </c>
      <c r="E166" s="110">
        <v>245</v>
      </c>
      <c r="F166" s="98" t="s">
        <v>534</v>
      </c>
      <c r="G166" s="98" t="s">
        <v>534</v>
      </c>
      <c r="H166" s="98" t="s">
        <v>535</v>
      </c>
      <c r="I166" s="127" t="s">
        <v>536</v>
      </c>
      <c r="J166" s="98" t="s">
        <v>536</v>
      </c>
      <c r="K166" s="110">
        <v>1</v>
      </c>
      <c r="L166" s="110">
        <v>58</v>
      </c>
      <c r="M166" s="111">
        <v>45072</v>
      </c>
      <c r="N166" s="128" t="s">
        <v>537</v>
      </c>
      <c r="O166" s="111">
        <v>45072</v>
      </c>
      <c r="P166" s="114" t="s">
        <v>538</v>
      </c>
      <c r="Q166" s="98" t="s">
        <v>539</v>
      </c>
      <c r="R166" s="98" t="s">
        <v>540</v>
      </c>
      <c r="S166" s="98" t="s">
        <v>541</v>
      </c>
      <c r="T166" s="98">
        <v>79106</v>
      </c>
      <c r="U166" s="98">
        <v>117122</v>
      </c>
      <c r="V166" s="110">
        <v>412</v>
      </c>
      <c r="W166" s="110" t="str">
        <f>IF(AD166="CANCELADO","N/A",VLOOKUP(V166,MOVIL!$A:$B,2))</f>
        <v>KNZ845</v>
      </c>
      <c r="X166" s="98" t="str">
        <f>IF(AD166="CANCELADO","N/A",VLOOKUP(V166,MOVIL!$A:$P,16))</f>
        <v>MORALES SANCHEZ OSCAR ARMANDO</v>
      </c>
      <c r="Y166" s="110">
        <f>IF(AD166="CANCELADO","N/A",VLOOKUP(V166,MOVIL!$A:$Q,17))</f>
        <v>3102463894</v>
      </c>
      <c r="Z166" s="135">
        <v>801381.86529939179</v>
      </c>
      <c r="AA166" s="110"/>
      <c r="AB166" s="110"/>
      <c r="AC166" s="118">
        <v>801381.86529939179</v>
      </c>
      <c r="AD166" s="117"/>
      <c r="AE166" s="146"/>
      <c r="AF166" s="473"/>
    </row>
    <row r="167" spans="1:32" s="107" customFormat="1" ht="21" hidden="1" customHeight="1" x14ac:dyDescent="0.2">
      <c r="A167" s="109">
        <v>163</v>
      </c>
      <c r="B167" s="110"/>
      <c r="C167" s="98" t="s">
        <v>422</v>
      </c>
      <c r="D167" s="111">
        <v>45065</v>
      </c>
      <c r="E167" s="110">
        <v>245</v>
      </c>
      <c r="F167" s="98" t="s">
        <v>534</v>
      </c>
      <c r="G167" s="98" t="s">
        <v>534</v>
      </c>
      <c r="H167" s="98" t="s">
        <v>535</v>
      </c>
      <c r="I167" s="127" t="s">
        <v>536</v>
      </c>
      <c r="J167" s="98" t="s">
        <v>536</v>
      </c>
      <c r="K167" s="110">
        <v>1</v>
      </c>
      <c r="L167" s="110">
        <v>58</v>
      </c>
      <c r="M167" s="111">
        <v>45072</v>
      </c>
      <c r="N167" s="128" t="s">
        <v>537</v>
      </c>
      <c r="O167" s="111">
        <v>45072</v>
      </c>
      <c r="P167" s="114" t="s">
        <v>538</v>
      </c>
      <c r="Q167" s="98" t="s">
        <v>539</v>
      </c>
      <c r="R167" s="98" t="s">
        <v>540</v>
      </c>
      <c r="S167" s="98" t="s">
        <v>541</v>
      </c>
      <c r="T167" s="98">
        <v>79106</v>
      </c>
      <c r="U167" s="98">
        <v>117123</v>
      </c>
      <c r="V167" s="110">
        <v>254</v>
      </c>
      <c r="W167" s="110" t="str">
        <f>IF(AD167="CANCELADO","N/A",VLOOKUP(V167,MOVIL!$A:$B,2))</f>
        <v>GUQ909</v>
      </c>
      <c r="X167" s="98" t="str">
        <f>IF(AD167="CANCELADO","N/A",VLOOKUP(V167,MOVIL!$A:$P,16))</f>
        <v>ROJAS ANGARITA JOSE ELIESER</v>
      </c>
      <c r="Y167" s="110">
        <f>IF(AD167="CANCELADO","N/A",VLOOKUP(V167,MOVIL!$A:$Q,17))</f>
        <v>3123240346</v>
      </c>
      <c r="Z167" s="135">
        <v>701381.86529939179</v>
      </c>
      <c r="AA167" s="145"/>
      <c r="AB167" s="110"/>
      <c r="AC167" s="118">
        <v>701381.86529939179</v>
      </c>
      <c r="AD167" s="117"/>
      <c r="AE167" s="129"/>
      <c r="AF167" s="473"/>
    </row>
    <row r="168" spans="1:32" s="107" customFormat="1" ht="21" hidden="1" customHeight="1" x14ac:dyDescent="0.2">
      <c r="A168" s="109">
        <v>164</v>
      </c>
      <c r="B168" s="110"/>
      <c r="C168" s="113" t="s">
        <v>72</v>
      </c>
      <c r="D168" s="111">
        <v>45057</v>
      </c>
      <c r="E168" s="110">
        <v>39</v>
      </c>
      <c r="F168" s="98" t="s">
        <v>154</v>
      </c>
      <c r="G168" s="98" t="s">
        <v>154</v>
      </c>
      <c r="H168" s="98" t="s">
        <v>56</v>
      </c>
      <c r="I168" s="127" t="s">
        <v>177</v>
      </c>
      <c r="J168" s="98" t="s">
        <v>177</v>
      </c>
      <c r="K168" s="110">
        <v>2</v>
      </c>
      <c r="L168" s="110">
        <v>36</v>
      </c>
      <c r="M168" s="111">
        <v>45073</v>
      </c>
      <c r="N168" s="128">
        <v>0.25</v>
      </c>
      <c r="O168" s="111">
        <v>45074</v>
      </c>
      <c r="P168" s="128">
        <v>0.625</v>
      </c>
      <c r="Q168" s="98" t="s">
        <v>156</v>
      </c>
      <c r="R168" s="98">
        <v>3102173576</v>
      </c>
      <c r="S168" s="98"/>
      <c r="T168" s="98">
        <v>79120</v>
      </c>
      <c r="U168" s="98">
        <v>117156</v>
      </c>
      <c r="V168" s="110">
        <v>332</v>
      </c>
      <c r="W168" s="110" t="str">
        <f>IF(AD168="CANCELADO","N/A",VLOOKUP(V168,MOVIL!$A:$B,2))</f>
        <v>EXZ188</v>
      </c>
      <c r="X168" s="98" t="str">
        <f>IF(AD168="CANCELADO","N/A",VLOOKUP(V168,MOVIL!$A:$P,16))</f>
        <v>ELI CARREÑO</v>
      </c>
      <c r="Y168" s="110">
        <f>IF(AD168="CANCELADO","N/A",VLOOKUP(V168,MOVIL!$A:$Q,17))</f>
        <v>313608820</v>
      </c>
      <c r="Z168" s="135">
        <v>1655067.7985093445</v>
      </c>
      <c r="AA168" s="145"/>
      <c r="AB168" s="110"/>
      <c r="AC168" s="118">
        <v>1655067.7985093445</v>
      </c>
      <c r="AD168" s="117"/>
      <c r="AE168" s="129"/>
      <c r="AF168" s="473"/>
    </row>
    <row r="169" spans="1:32" s="107" customFormat="1" ht="21" hidden="1" customHeight="1" x14ac:dyDescent="0.2">
      <c r="A169" s="109">
        <v>165</v>
      </c>
      <c r="B169" s="110"/>
      <c r="C169" s="113" t="s">
        <v>72</v>
      </c>
      <c r="D169" s="111">
        <v>45058</v>
      </c>
      <c r="E169" s="110">
        <v>78</v>
      </c>
      <c r="F169" s="98" t="s">
        <v>211</v>
      </c>
      <c r="G169" s="98" t="s">
        <v>211</v>
      </c>
      <c r="H169" s="98" t="s">
        <v>212</v>
      </c>
      <c r="I169" s="127" t="s">
        <v>201</v>
      </c>
      <c r="J169" s="98" t="s">
        <v>201</v>
      </c>
      <c r="K169" s="99">
        <v>2</v>
      </c>
      <c r="L169" s="110">
        <v>23</v>
      </c>
      <c r="M169" s="111">
        <v>45073</v>
      </c>
      <c r="N169" s="128">
        <v>0.25</v>
      </c>
      <c r="O169" s="111">
        <v>45074</v>
      </c>
      <c r="P169" s="130">
        <v>0.66666666666666663</v>
      </c>
      <c r="Q169" s="98" t="s">
        <v>213</v>
      </c>
      <c r="R169" s="98">
        <v>3005609192</v>
      </c>
      <c r="S169" s="98"/>
      <c r="T169" s="98">
        <v>79121</v>
      </c>
      <c r="U169" s="98">
        <v>117165</v>
      </c>
      <c r="V169" s="110">
        <v>438</v>
      </c>
      <c r="W169" s="110" t="str">
        <f>IF(AD169="CANCELADO","N/A",VLOOKUP(V169,MOVIL!$A:$B,2))</f>
        <v>KNZ845</v>
      </c>
      <c r="X169" s="98" t="str">
        <f>IF(AD169="CANCELADO","N/A",VLOOKUP(V169,MOVIL!$A:$P,16))</f>
        <v>MORALES SANCHEZ OSCAR ARMANDO</v>
      </c>
      <c r="Y169" s="110">
        <f>IF(AD169="CANCELADO","N/A",VLOOKUP(V169,MOVIL!$A:$Q,17))</f>
        <v>3102463894</v>
      </c>
      <c r="Z169" s="135">
        <v>1707371.8664199049</v>
      </c>
      <c r="AA169" s="145"/>
      <c r="AB169" s="145"/>
      <c r="AC169" s="118">
        <v>1707371.8664199049</v>
      </c>
      <c r="AD169" s="117"/>
      <c r="AE169" s="129"/>
      <c r="AF169" s="473"/>
    </row>
    <row r="170" spans="1:32" s="107" customFormat="1" ht="21" hidden="1" customHeight="1" x14ac:dyDescent="0.2">
      <c r="A170" s="109">
        <v>166</v>
      </c>
      <c r="B170" s="110"/>
      <c r="C170" s="113" t="s">
        <v>139</v>
      </c>
      <c r="D170" s="111">
        <v>45062</v>
      </c>
      <c r="E170" s="110">
        <v>285</v>
      </c>
      <c r="F170" s="98" t="s">
        <v>452</v>
      </c>
      <c r="G170" s="133" t="s">
        <v>452</v>
      </c>
      <c r="H170" s="98" t="s">
        <v>345</v>
      </c>
      <c r="I170" s="127" t="s">
        <v>201</v>
      </c>
      <c r="J170" s="98" t="s">
        <v>201</v>
      </c>
      <c r="K170" s="100">
        <v>2</v>
      </c>
      <c r="L170" s="98">
        <v>35</v>
      </c>
      <c r="M170" s="111">
        <v>45073</v>
      </c>
      <c r="N170" s="128">
        <v>0.21875</v>
      </c>
      <c r="O170" s="111">
        <v>45074</v>
      </c>
      <c r="P170" s="128">
        <v>0.10416666666666667</v>
      </c>
      <c r="Q170" s="98" t="s">
        <v>453</v>
      </c>
      <c r="R170" s="98">
        <v>3157169002</v>
      </c>
      <c r="S170" s="98"/>
      <c r="T170" s="98">
        <v>79122</v>
      </c>
      <c r="U170" s="98">
        <v>117166</v>
      </c>
      <c r="V170" s="110">
        <v>455</v>
      </c>
      <c r="W170" s="110" t="str">
        <f>IF(AD170="CANCELADO","N/A",VLOOKUP(V170,MOVIL!$A:$B,2))</f>
        <v>KNZ845</v>
      </c>
      <c r="X170" s="98" t="str">
        <f>IF(AD170="CANCELADO","N/A",VLOOKUP(V170,MOVIL!$A:$P,16))</f>
        <v>MORALES SANCHEZ OSCAR ARMANDO</v>
      </c>
      <c r="Y170" s="110">
        <f>IF(AD170="CANCELADO","N/A",VLOOKUP(V170,MOVIL!$A:$Q,17))</f>
        <v>3102463894</v>
      </c>
      <c r="Z170" s="135">
        <v>2854639.6030115783</v>
      </c>
      <c r="AA170" s="145"/>
      <c r="AB170" s="145"/>
      <c r="AC170" s="118">
        <v>2854639.6030115783</v>
      </c>
      <c r="AD170" s="117"/>
      <c r="AE170" s="129"/>
      <c r="AF170" s="473"/>
    </row>
    <row r="171" spans="1:32" s="107" customFormat="1" ht="21" hidden="1" customHeight="1" x14ac:dyDescent="0.2">
      <c r="A171" s="109">
        <v>167</v>
      </c>
      <c r="B171" s="98">
        <v>5</v>
      </c>
      <c r="C171" s="98" t="s">
        <v>21</v>
      </c>
      <c r="D171" s="111">
        <v>45064</v>
      </c>
      <c r="E171" s="98">
        <v>27</v>
      </c>
      <c r="F171" s="98" t="s">
        <v>487</v>
      </c>
      <c r="G171" s="98" t="s">
        <v>488</v>
      </c>
      <c r="H171" s="98" t="s">
        <v>257</v>
      </c>
      <c r="I171" s="127" t="s">
        <v>201</v>
      </c>
      <c r="J171" s="98" t="s">
        <v>201</v>
      </c>
      <c r="K171" s="98">
        <v>1</v>
      </c>
      <c r="L171" s="98">
        <v>33</v>
      </c>
      <c r="M171" s="111">
        <v>45073</v>
      </c>
      <c r="N171" s="128">
        <v>0.20833333333333334</v>
      </c>
      <c r="O171" s="111">
        <v>45073</v>
      </c>
      <c r="P171" s="128">
        <v>0.95833333333333337</v>
      </c>
      <c r="Q171" s="129" t="s">
        <v>485</v>
      </c>
      <c r="R171" s="129" t="s">
        <v>486</v>
      </c>
      <c r="S171" s="98"/>
      <c r="T171" s="98">
        <v>79123</v>
      </c>
      <c r="U171" s="98">
        <v>117158</v>
      </c>
      <c r="V171" s="110">
        <v>428</v>
      </c>
      <c r="W171" s="110" t="str">
        <f>IF(AD171="CANCELADO","N/A",VLOOKUP(V171,MOVIL!$A:$B,2))</f>
        <v>KNZ845</v>
      </c>
      <c r="X171" s="98" t="str">
        <f>IF(AD171="CANCELADO","N/A",VLOOKUP(V171,MOVIL!$A:$P,16))</f>
        <v>MORALES SANCHEZ OSCAR ARMANDO</v>
      </c>
      <c r="Y171" s="110">
        <f>IF(AD171="CANCELADO","N/A",VLOOKUP(V171,MOVIL!$A:$Q,17))</f>
        <v>3102463894</v>
      </c>
      <c r="Z171" s="134">
        <v>904837.96716523287</v>
      </c>
      <c r="AA171" s="110"/>
      <c r="AB171" s="110"/>
      <c r="AC171" s="147">
        <v>904837.96716523287</v>
      </c>
      <c r="AD171" s="133"/>
      <c r="AE171" s="129"/>
      <c r="AF171" s="473"/>
    </row>
    <row r="172" spans="1:32" s="107" customFormat="1" ht="21" hidden="1" customHeight="1" x14ac:dyDescent="0.2">
      <c r="A172" s="109">
        <v>168</v>
      </c>
      <c r="B172" s="98">
        <v>5</v>
      </c>
      <c r="C172" s="98" t="s">
        <v>21</v>
      </c>
      <c r="D172" s="111">
        <v>45064</v>
      </c>
      <c r="E172" s="98">
        <v>156</v>
      </c>
      <c r="F172" s="98" t="s">
        <v>499</v>
      </c>
      <c r="G172" s="98" t="s">
        <v>499</v>
      </c>
      <c r="H172" s="98" t="s">
        <v>500</v>
      </c>
      <c r="I172" s="127" t="s">
        <v>201</v>
      </c>
      <c r="J172" s="98" t="s">
        <v>201</v>
      </c>
      <c r="K172" s="98">
        <v>1</v>
      </c>
      <c r="L172" s="98">
        <v>62</v>
      </c>
      <c r="M172" s="111">
        <v>45073</v>
      </c>
      <c r="N172" s="128">
        <v>0.20833333333333334</v>
      </c>
      <c r="O172" s="111">
        <v>45073</v>
      </c>
      <c r="P172" s="128">
        <v>0.29166666666666669</v>
      </c>
      <c r="Q172" s="98" t="s">
        <v>501</v>
      </c>
      <c r="R172" s="98">
        <v>3185147464</v>
      </c>
      <c r="S172" s="98"/>
      <c r="T172" s="98">
        <v>79124</v>
      </c>
      <c r="U172" s="98">
        <v>117175</v>
      </c>
      <c r="V172" s="110">
        <v>374</v>
      </c>
      <c r="W172" s="110" t="str">
        <f>IF(AD172="CANCELADO","N/A",VLOOKUP(V172,MOVIL!$A:$B,2))</f>
        <v>EQP202</v>
      </c>
      <c r="X172" s="98" t="str">
        <f>IF(AD172="CANCELADO","N/A",VLOOKUP(V172,MOVIL!$A:$P,16))</f>
        <v>VESGA CASALLAS ALBERTO</v>
      </c>
      <c r="Y172" s="110">
        <f>IF(AD172="CANCELADO","N/A",VLOOKUP(V172,MOVIL!$A:$Q,17))</f>
        <v>3105756034</v>
      </c>
      <c r="Z172" s="135">
        <v>1245851.5268671017</v>
      </c>
      <c r="AA172" s="110"/>
      <c r="AB172" s="110"/>
      <c r="AC172" s="132">
        <v>1245851.5268671017</v>
      </c>
      <c r="AD172" s="137" t="s">
        <v>295</v>
      </c>
      <c r="AE172" s="129" t="s">
        <v>101</v>
      </c>
      <c r="AF172" s="473"/>
    </row>
    <row r="173" spans="1:32" s="107" customFormat="1" ht="21" hidden="1" customHeight="1" x14ac:dyDescent="0.2">
      <c r="A173" s="109">
        <v>169</v>
      </c>
      <c r="B173" s="98">
        <v>5</v>
      </c>
      <c r="C173" s="98" t="s">
        <v>21</v>
      </c>
      <c r="D173" s="111">
        <v>45064</v>
      </c>
      <c r="E173" s="98">
        <v>156</v>
      </c>
      <c r="F173" s="98" t="s">
        <v>499</v>
      </c>
      <c r="G173" s="98" t="s">
        <v>499</v>
      </c>
      <c r="H173" s="98" t="s">
        <v>500</v>
      </c>
      <c r="I173" s="127" t="s">
        <v>201</v>
      </c>
      <c r="J173" s="98" t="s">
        <v>201</v>
      </c>
      <c r="K173" s="98">
        <v>1</v>
      </c>
      <c r="L173" s="98">
        <v>62</v>
      </c>
      <c r="M173" s="111">
        <v>45073</v>
      </c>
      <c r="N173" s="128">
        <v>0.20833333333333334</v>
      </c>
      <c r="O173" s="111">
        <v>45073</v>
      </c>
      <c r="P173" s="128">
        <v>0.29166666666666669</v>
      </c>
      <c r="Q173" s="98" t="s">
        <v>501</v>
      </c>
      <c r="R173" s="98">
        <v>3185147464</v>
      </c>
      <c r="S173" s="98"/>
      <c r="T173" s="98">
        <v>79124</v>
      </c>
      <c r="U173" s="98">
        <v>117160</v>
      </c>
      <c r="V173" s="110">
        <v>441</v>
      </c>
      <c r="W173" s="110" t="str">
        <f>IF(AD173="CANCELADO","N/A",VLOOKUP(V173,MOVIL!$A:$B,2))</f>
        <v>KNZ845</v>
      </c>
      <c r="X173" s="98" t="str">
        <f>IF(AD173="CANCELADO","N/A",VLOOKUP(V173,MOVIL!$A:$P,16))</f>
        <v>MORALES SANCHEZ OSCAR ARMANDO</v>
      </c>
      <c r="Y173" s="110">
        <f>IF(AD173="CANCELADO","N/A",VLOOKUP(V173,MOVIL!$A:$Q,17))</f>
        <v>3102463894</v>
      </c>
      <c r="Z173" s="134">
        <v>1245851.5268671017</v>
      </c>
      <c r="AA173" s="110"/>
      <c r="AB173" s="110"/>
      <c r="AC173" s="132">
        <v>1245851.5268671017</v>
      </c>
      <c r="AD173" s="137"/>
      <c r="AE173" s="129" t="s">
        <v>101</v>
      </c>
      <c r="AF173" s="473"/>
    </row>
    <row r="174" spans="1:32" s="107" customFormat="1" ht="21" hidden="1" customHeight="1" x14ac:dyDescent="0.2">
      <c r="A174" s="109">
        <v>170</v>
      </c>
      <c r="B174" s="98">
        <v>5</v>
      </c>
      <c r="C174" s="98" t="s">
        <v>21</v>
      </c>
      <c r="D174" s="111">
        <v>45064</v>
      </c>
      <c r="E174" s="98">
        <v>17</v>
      </c>
      <c r="F174" s="98" t="s">
        <v>110</v>
      </c>
      <c r="G174" s="98" t="s">
        <v>502</v>
      </c>
      <c r="H174" s="98" t="s">
        <v>247</v>
      </c>
      <c r="I174" s="104" t="s">
        <v>201</v>
      </c>
      <c r="J174" s="104" t="s">
        <v>201</v>
      </c>
      <c r="K174" s="98">
        <v>1</v>
      </c>
      <c r="L174" s="98">
        <v>13</v>
      </c>
      <c r="M174" s="111">
        <v>45073</v>
      </c>
      <c r="N174" s="128">
        <v>0.25</v>
      </c>
      <c r="O174" s="111">
        <v>45073</v>
      </c>
      <c r="P174" s="128">
        <v>0.66666666666666663</v>
      </c>
      <c r="Q174" s="98" t="s">
        <v>339</v>
      </c>
      <c r="R174" s="98">
        <v>3153460330</v>
      </c>
      <c r="S174" s="98"/>
      <c r="T174" s="98">
        <v>79125</v>
      </c>
      <c r="U174" s="98">
        <v>117162</v>
      </c>
      <c r="V174" s="110">
        <v>448</v>
      </c>
      <c r="W174" s="110" t="str">
        <f>IF(AD174="CANCELADO","N/A",VLOOKUP(V174,MOVIL!$A:$B,2))</f>
        <v>KNZ845</v>
      </c>
      <c r="X174" s="98" t="str">
        <f>IF(AD174="CANCELADO","N/A",VLOOKUP(V174,MOVIL!$A:$P,16))</f>
        <v>MORALES SANCHEZ OSCAR ARMANDO</v>
      </c>
      <c r="Y174" s="110">
        <f>IF(AD174="CANCELADO","N/A",VLOOKUP(V174,MOVIL!$A:$Q,17))</f>
        <v>3102463894</v>
      </c>
      <c r="Z174" s="135">
        <v>394469.66156770987</v>
      </c>
      <c r="AA174" s="110"/>
      <c r="AB174" s="110"/>
      <c r="AC174" s="132">
        <v>394469.66156770987</v>
      </c>
      <c r="AD174" s="133"/>
      <c r="AE174" s="129"/>
      <c r="AF174" s="473"/>
    </row>
    <row r="175" spans="1:32" s="107" customFormat="1" ht="21" hidden="1" customHeight="1" x14ac:dyDescent="0.2">
      <c r="A175" s="109">
        <v>171</v>
      </c>
      <c r="B175" s="98">
        <v>5</v>
      </c>
      <c r="C175" s="98" t="s">
        <v>21</v>
      </c>
      <c r="D175" s="111">
        <v>45064</v>
      </c>
      <c r="E175" s="98">
        <v>72</v>
      </c>
      <c r="F175" s="98" t="s">
        <v>505</v>
      </c>
      <c r="G175" s="98" t="s">
        <v>506</v>
      </c>
      <c r="H175" s="98" t="s">
        <v>133</v>
      </c>
      <c r="I175" s="123" t="s">
        <v>902</v>
      </c>
      <c r="J175" s="113" t="s">
        <v>902</v>
      </c>
      <c r="K175" s="98">
        <v>1</v>
      </c>
      <c r="L175" s="98">
        <v>20</v>
      </c>
      <c r="M175" s="111">
        <v>45073</v>
      </c>
      <c r="N175" s="128">
        <v>0.29166666666666669</v>
      </c>
      <c r="O175" s="111">
        <v>45073</v>
      </c>
      <c r="P175" s="128">
        <v>0.29166666666666669</v>
      </c>
      <c r="Q175" s="98" t="s">
        <v>507</v>
      </c>
      <c r="R175" s="98">
        <v>3114498092</v>
      </c>
      <c r="S175" s="98"/>
      <c r="T175" s="98">
        <v>79126</v>
      </c>
      <c r="U175" s="98">
        <v>117161</v>
      </c>
      <c r="V175" s="110">
        <v>470</v>
      </c>
      <c r="W175" s="110" t="str">
        <f>IF(AD175="CANCELADO","N/A",VLOOKUP(V175,MOVIL!$A:$B,2))</f>
        <v>LQK873</v>
      </c>
      <c r="X175" s="98" t="str">
        <f>IF(AD175="CANCELADO","N/A",VLOOKUP(V175,MOVIL!$A:$P,16))</f>
        <v>CARREÑO RAMIREZ JHON ARTURO</v>
      </c>
      <c r="Y175" s="110">
        <f>IF(AD175="CANCELADO","N/A",VLOOKUP(V175,MOVIL!$A:$Q,17))</f>
        <v>0</v>
      </c>
      <c r="Z175" s="135">
        <v>462672.37350808363</v>
      </c>
      <c r="AA175" s="110"/>
      <c r="AB175" s="110"/>
      <c r="AC175" s="132">
        <v>462672.37350808363</v>
      </c>
      <c r="AD175" s="133"/>
      <c r="AE175" s="129"/>
      <c r="AF175" s="473"/>
    </row>
    <row r="176" spans="1:32" s="107" customFormat="1" ht="21" hidden="1" customHeight="1" x14ac:dyDescent="0.2">
      <c r="A176" s="109">
        <v>172</v>
      </c>
      <c r="B176" s="110"/>
      <c r="C176" s="113" t="s">
        <v>72</v>
      </c>
      <c r="D176" s="111">
        <v>45058</v>
      </c>
      <c r="E176" s="110">
        <v>203</v>
      </c>
      <c r="F176" s="98" t="s">
        <v>200</v>
      </c>
      <c r="G176" s="98" t="s">
        <v>200</v>
      </c>
      <c r="H176" s="98" t="s">
        <v>165</v>
      </c>
      <c r="I176" s="127" t="s">
        <v>201</v>
      </c>
      <c r="J176" s="98" t="s">
        <v>201</v>
      </c>
      <c r="K176" s="99">
        <v>3</v>
      </c>
      <c r="L176" s="110">
        <v>20</v>
      </c>
      <c r="M176" s="111">
        <v>45074</v>
      </c>
      <c r="N176" s="128">
        <v>0.22916666666666666</v>
      </c>
      <c r="O176" s="111">
        <v>45076</v>
      </c>
      <c r="P176" s="130">
        <v>0.83333333333333337</v>
      </c>
      <c r="Q176" s="98" t="s">
        <v>202</v>
      </c>
      <c r="R176" s="98">
        <v>3202699044</v>
      </c>
      <c r="S176" s="98"/>
      <c r="T176" s="98">
        <v>79143</v>
      </c>
      <c r="U176" s="98">
        <v>117184</v>
      </c>
      <c r="V176" s="110">
        <v>363</v>
      </c>
      <c r="W176" s="110" t="str">
        <f>IF(AD176="CANCELADO","N/A",VLOOKUP(V176,MOVIL!$A:$B,2))</f>
        <v>EQP710</v>
      </c>
      <c r="X176" s="98" t="str">
        <f>IF(AD176="CANCELADO","N/A",VLOOKUP(V176,MOVIL!$A:$P,16))</f>
        <v>CARLOS FERNANDO VELEZ</v>
      </c>
      <c r="Y176" s="110">
        <f>IF(AD176="CANCELADO","N/A",VLOOKUP(V176,MOVIL!$A:$Q,17))</f>
        <v>313608820</v>
      </c>
      <c r="Z176" s="135">
        <v>2982762.5797048947</v>
      </c>
      <c r="AA176" s="110"/>
      <c r="AB176" s="110"/>
      <c r="AC176" s="118">
        <v>2982762.5797048947</v>
      </c>
      <c r="AD176" s="117"/>
      <c r="AE176" s="129"/>
      <c r="AF176" s="473"/>
    </row>
    <row r="177" spans="1:32" s="107" customFormat="1" ht="21" hidden="1" customHeight="1" x14ac:dyDescent="0.2">
      <c r="A177" s="109">
        <v>173</v>
      </c>
      <c r="B177" s="110"/>
      <c r="C177" s="113" t="s">
        <v>139</v>
      </c>
      <c r="D177" s="111">
        <v>45062</v>
      </c>
      <c r="E177" s="110">
        <v>275</v>
      </c>
      <c r="F177" s="98" t="s">
        <v>454</v>
      </c>
      <c r="G177" s="133" t="s">
        <v>454</v>
      </c>
      <c r="H177" s="98" t="s">
        <v>225</v>
      </c>
      <c r="I177" s="104" t="s">
        <v>201</v>
      </c>
      <c r="J177" s="104" t="s">
        <v>201</v>
      </c>
      <c r="K177" s="100">
        <v>6</v>
      </c>
      <c r="L177" s="98">
        <v>19</v>
      </c>
      <c r="M177" s="111">
        <v>45074</v>
      </c>
      <c r="N177" s="128">
        <v>0.20833333333333334</v>
      </c>
      <c r="O177" s="111">
        <v>45080</v>
      </c>
      <c r="P177" s="128">
        <v>0.29166666666666669</v>
      </c>
      <c r="Q177" s="98" t="s">
        <v>455</v>
      </c>
      <c r="R177" s="98" t="s">
        <v>456</v>
      </c>
      <c r="S177" s="168" t="s">
        <v>2956</v>
      </c>
      <c r="T177" s="98">
        <v>79144</v>
      </c>
      <c r="U177" s="98">
        <v>117185</v>
      </c>
      <c r="V177" s="110">
        <v>378</v>
      </c>
      <c r="W177" s="110" t="str">
        <f>IF(AD177="CANCELADO","N/A",VLOOKUP(V177,MOVIL!$A:$B,2))</f>
        <v>EQP202</v>
      </c>
      <c r="X177" s="98" t="str">
        <f>IF(AD177="CANCELADO","N/A",VLOOKUP(V177,MOVIL!$A:$P,16))</f>
        <v>VESGA CASALLAS ALBERTO</v>
      </c>
      <c r="Y177" s="110">
        <f>IF(AD177="CANCELADO","N/A",VLOOKUP(V177,MOVIL!$A:$Q,17))</f>
        <v>3105756034</v>
      </c>
      <c r="Z177" s="169">
        <v>4773564.5972588863</v>
      </c>
      <c r="AA177" s="110">
        <v>1</v>
      </c>
      <c r="AB177" s="134">
        <v>1100000</v>
      </c>
      <c r="AC177" s="118">
        <v>5873564.5972588863</v>
      </c>
      <c r="AD177" s="117"/>
      <c r="AE177" s="129"/>
      <c r="AF177" s="473"/>
    </row>
    <row r="178" spans="1:32" s="107" customFormat="1" ht="21" hidden="1" customHeight="1" x14ac:dyDescent="0.2">
      <c r="A178" s="109">
        <v>174</v>
      </c>
      <c r="B178" s="98">
        <v>1</v>
      </c>
      <c r="C178" s="98" t="s">
        <v>218</v>
      </c>
      <c r="D178" s="111">
        <v>45069</v>
      </c>
      <c r="E178" s="110">
        <v>179</v>
      </c>
      <c r="F178" s="98" t="s">
        <v>553</v>
      </c>
      <c r="G178" s="129" t="s">
        <v>554</v>
      </c>
      <c r="H178" s="129" t="s">
        <v>555</v>
      </c>
      <c r="I178" s="161" t="s">
        <v>556</v>
      </c>
      <c r="J178" s="129" t="s">
        <v>557</v>
      </c>
      <c r="K178" s="109">
        <v>5</v>
      </c>
      <c r="L178" s="109">
        <v>25</v>
      </c>
      <c r="M178" s="153">
        <v>45075</v>
      </c>
      <c r="N178" s="156">
        <v>2.0833333333333332E-2</v>
      </c>
      <c r="O178" s="153">
        <v>45079</v>
      </c>
      <c r="P178" s="167">
        <v>0.79166666666666663</v>
      </c>
      <c r="Q178" s="129" t="s">
        <v>222</v>
      </c>
      <c r="R178" s="98">
        <v>3182058345</v>
      </c>
      <c r="S178" s="168" t="s">
        <v>2957</v>
      </c>
      <c r="T178" s="98">
        <v>78796</v>
      </c>
      <c r="U178" s="98">
        <v>117198</v>
      </c>
      <c r="V178" s="110">
        <v>455</v>
      </c>
      <c r="W178" s="110" t="str">
        <f>IF(AD178="CANCELADO","N/A",VLOOKUP(V178,MOVIL!$A:$B,2))</f>
        <v>KNZ845</v>
      </c>
      <c r="X178" s="98" t="str">
        <f>IF(AD178="CANCELADO","N/A",VLOOKUP(V178,MOVIL!$A:$P,16))</f>
        <v>MORALES SANCHEZ OSCAR ARMANDO</v>
      </c>
      <c r="Y178" s="110">
        <f>IF(AD178="CANCELADO","N/A",VLOOKUP(V178,MOVIL!$A:$Q,17))</f>
        <v>3102463894</v>
      </c>
      <c r="Z178" s="134">
        <v>3536183.1059999997</v>
      </c>
      <c r="AA178" s="120"/>
      <c r="AB178" s="117"/>
      <c r="AC178" s="118">
        <v>3536183.1059999997</v>
      </c>
      <c r="AD178" s="117"/>
      <c r="AE178" s="129"/>
      <c r="AF178" s="473"/>
    </row>
    <row r="179" spans="1:32" s="107" customFormat="1" ht="21" hidden="1" customHeight="1" x14ac:dyDescent="0.2">
      <c r="A179" s="109">
        <v>175</v>
      </c>
      <c r="B179" s="117"/>
      <c r="C179" s="98" t="s">
        <v>139</v>
      </c>
      <c r="D179" s="111">
        <v>45070</v>
      </c>
      <c r="E179" s="110">
        <v>271</v>
      </c>
      <c r="F179" s="98" t="s">
        <v>565</v>
      </c>
      <c r="G179" s="129" t="s">
        <v>565</v>
      </c>
      <c r="H179" s="129" t="s">
        <v>566</v>
      </c>
      <c r="I179" s="127" t="s">
        <v>95</v>
      </c>
      <c r="J179" s="98" t="s">
        <v>95</v>
      </c>
      <c r="K179" s="139">
        <v>7</v>
      </c>
      <c r="L179" s="110">
        <v>14</v>
      </c>
      <c r="M179" s="111">
        <v>45075</v>
      </c>
      <c r="N179" s="128">
        <v>0.25</v>
      </c>
      <c r="O179" s="111">
        <v>45081</v>
      </c>
      <c r="P179" s="114">
        <v>0.25</v>
      </c>
      <c r="Q179" s="129" t="s">
        <v>567</v>
      </c>
      <c r="R179" s="98" t="s">
        <v>568</v>
      </c>
      <c r="S179" s="98" t="s">
        <v>569</v>
      </c>
      <c r="T179" s="98">
        <v>78798</v>
      </c>
      <c r="U179" s="98">
        <v>117199</v>
      </c>
      <c r="V179" s="110">
        <v>450</v>
      </c>
      <c r="W179" s="110" t="str">
        <f>IF(AD179="CANCELADO","N/A",VLOOKUP(V179,MOVIL!$A:$B,2))</f>
        <v>KNZ845</v>
      </c>
      <c r="X179" s="98" t="str">
        <f>IF(AD179="CANCELADO","N/A",VLOOKUP(V179,MOVIL!$A:$P,16))</f>
        <v>MORALES SANCHEZ OSCAR ARMANDO</v>
      </c>
      <c r="Y179" s="110">
        <f>IF(AD179="CANCELADO","N/A",VLOOKUP(V179,MOVIL!$A:$Q,17))</f>
        <v>3102463894</v>
      </c>
      <c r="Z179" s="135">
        <v>7012573.6948443111</v>
      </c>
      <c r="AA179" s="120"/>
      <c r="AB179" s="117"/>
      <c r="AC179" s="118">
        <v>7012573.6948443111</v>
      </c>
      <c r="AD179" s="117"/>
      <c r="AE179" s="129"/>
      <c r="AF179" s="473"/>
    </row>
    <row r="180" spans="1:32" s="107" customFormat="1" ht="21" hidden="1" customHeight="1" x14ac:dyDescent="0.2">
      <c r="A180" s="109">
        <v>176</v>
      </c>
      <c r="B180" s="98">
        <v>8</v>
      </c>
      <c r="C180" s="98" t="s">
        <v>21</v>
      </c>
      <c r="D180" s="111">
        <v>45074</v>
      </c>
      <c r="E180" s="110">
        <v>84</v>
      </c>
      <c r="F180" s="98" t="s">
        <v>127</v>
      </c>
      <c r="G180" s="129" t="s">
        <v>570</v>
      </c>
      <c r="H180" s="129" t="s">
        <v>129</v>
      </c>
      <c r="I180" s="127" t="s">
        <v>402</v>
      </c>
      <c r="J180" s="98" t="s">
        <v>402</v>
      </c>
      <c r="K180" s="139">
        <v>1</v>
      </c>
      <c r="L180" s="110">
        <v>35</v>
      </c>
      <c r="M180" s="111">
        <v>45075</v>
      </c>
      <c r="N180" s="128" t="s">
        <v>571</v>
      </c>
      <c r="O180" s="111">
        <v>45075</v>
      </c>
      <c r="P180" s="114" t="s">
        <v>572</v>
      </c>
      <c r="Q180" s="129" t="s">
        <v>573</v>
      </c>
      <c r="R180" s="98">
        <v>3015446445</v>
      </c>
      <c r="S180" s="98"/>
      <c r="T180" s="98">
        <v>79157</v>
      </c>
      <c r="U180" s="98">
        <v>117222</v>
      </c>
      <c r="V180" s="110">
        <v>284</v>
      </c>
      <c r="W180" s="110" t="str">
        <f>IF(AD180="CANCELADO","N/A",VLOOKUP(V180,MOVIL!$A:$B,2))</f>
        <v>EXZ188</v>
      </c>
      <c r="X180" s="98" t="str">
        <f>IF(AD180="CANCELADO","N/A",VLOOKUP(V180,MOVIL!$A:$P,16))</f>
        <v>ELI CARREÑO</v>
      </c>
      <c r="Y180" s="110">
        <f>IF(AD180="CANCELADO","N/A",VLOOKUP(V180,MOVIL!$A:$Q,17))</f>
        <v>313608820</v>
      </c>
      <c r="Z180" s="135">
        <v>529723.05149317707</v>
      </c>
      <c r="AA180" s="120"/>
      <c r="AB180" s="117"/>
      <c r="AC180" s="132">
        <v>529723.05149317707</v>
      </c>
      <c r="AD180" s="133"/>
      <c r="AE180" s="129"/>
      <c r="AF180" s="473"/>
    </row>
    <row r="181" spans="1:32" s="107" customFormat="1" ht="21" hidden="1" customHeight="1" x14ac:dyDescent="0.2">
      <c r="A181" s="109">
        <v>177</v>
      </c>
      <c r="B181" s="117"/>
      <c r="C181" s="98" t="s">
        <v>139</v>
      </c>
      <c r="D181" s="111">
        <v>45070</v>
      </c>
      <c r="E181" s="110">
        <v>306</v>
      </c>
      <c r="F181" s="98" t="s">
        <v>574</v>
      </c>
      <c r="G181" s="129" t="s">
        <v>574</v>
      </c>
      <c r="H181" s="129" t="s">
        <v>575</v>
      </c>
      <c r="I181" s="127" t="s">
        <v>576</v>
      </c>
      <c r="J181" s="98" t="s">
        <v>576</v>
      </c>
      <c r="K181" s="139">
        <v>6</v>
      </c>
      <c r="L181" s="110">
        <v>26</v>
      </c>
      <c r="M181" s="111">
        <v>45075</v>
      </c>
      <c r="N181" s="128">
        <v>4.1666666666666664E-2</v>
      </c>
      <c r="O181" s="111">
        <v>45079</v>
      </c>
      <c r="P181" s="114">
        <v>0.58333333333333337</v>
      </c>
      <c r="Q181" s="129" t="s">
        <v>577</v>
      </c>
      <c r="R181" s="98" t="s">
        <v>578</v>
      </c>
      <c r="S181" s="98" t="s">
        <v>579</v>
      </c>
      <c r="T181" s="98">
        <v>78748</v>
      </c>
      <c r="U181" s="98">
        <v>117200</v>
      </c>
      <c r="V181" s="110">
        <v>469</v>
      </c>
      <c r="W181" s="110" t="str">
        <f>IF(AD181="CANCELADO","N/A",VLOOKUP(V181,MOVIL!$A:$B,2))</f>
        <v>LQK873</v>
      </c>
      <c r="X181" s="98" t="str">
        <f>IF(AD181="CANCELADO","N/A",VLOOKUP(V181,MOVIL!$A:$P,16))</f>
        <v>CARREÑO RAMIREZ JHON ARTURO</v>
      </c>
      <c r="Y181" s="110">
        <f>IF(AD181="CANCELADO","N/A",VLOOKUP(V181,MOVIL!$A:$Q,17))</f>
        <v>0</v>
      </c>
      <c r="Z181" s="135">
        <v>5730556.3159165885</v>
      </c>
      <c r="AA181" s="110">
        <v>1</v>
      </c>
      <c r="AB181" s="135">
        <v>1150000</v>
      </c>
      <c r="AC181" s="118">
        <v>6880556.3159165885</v>
      </c>
      <c r="AD181" s="117"/>
      <c r="AE181" s="129"/>
      <c r="AF181" s="473"/>
    </row>
    <row r="182" spans="1:32" s="107" customFormat="1" ht="21" hidden="1" customHeight="1" x14ac:dyDescent="0.2">
      <c r="A182" s="109">
        <v>178</v>
      </c>
      <c r="B182" s="117"/>
      <c r="C182" s="98" t="s">
        <v>422</v>
      </c>
      <c r="D182" s="111">
        <v>45065</v>
      </c>
      <c r="E182" s="110">
        <v>229</v>
      </c>
      <c r="F182" s="98" t="s">
        <v>585</v>
      </c>
      <c r="G182" s="98" t="s">
        <v>585</v>
      </c>
      <c r="H182" s="98" t="s">
        <v>464</v>
      </c>
      <c r="I182" s="170" t="s">
        <v>586</v>
      </c>
      <c r="J182" s="98" t="s">
        <v>586</v>
      </c>
      <c r="K182" s="139">
        <v>5</v>
      </c>
      <c r="L182" s="110">
        <v>25</v>
      </c>
      <c r="M182" s="111">
        <v>45075</v>
      </c>
      <c r="N182" s="128" t="s">
        <v>587</v>
      </c>
      <c r="O182" s="111">
        <v>45079</v>
      </c>
      <c r="P182" s="114" t="s">
        <v>588</v>
      </c>
      <c r="Q182" s="129" t="s">
        <v>589</v>
      </c>
      <c r="R182" s="98" t="s">
        <v>590</v>
      </c>
      <c r="S182" s="117"/>
      <c r="T182" s="98">
        <v>79152</v>
      </c>
      <c r="U182" s="98">
        <v>117201</v>
      </c>
      <c r="V182" s="110">
        <v>410</v>
      </c>
      <c r="W182" s="110" t="str">
        <f>IF(AD182="CANCELADO","N/A",VLOOKUP(V182,MOVIL!$A:$B,2))</f>
        <v>KNZ845</v>
      </c>
      <c r="X182" s="98" t="str">
        <f>IF(AD182="CANCELADO","N/A",VLOOKUP(V182,MOVIL!$A:$P,16))</f>
        <v>MORALES SANCHEZ OSCAR ARMANDO</v>
      </c>
      <c r="Y182" s="110">
        <f>IF(AD182="CANCELADO","N/A",VLOOKUP(V182,MOVIL!$A:$Q,17))</f>
        <v>3102463894</v>
      </c>
      <c r="Z182" s="135">
        <v>5789857.2098945044</v>
      </c>
      <c r="AA182" s="120"/>
      <c r="AB182" s="119"/>
      <c r="AC182" s="118">
        <v>5789857.2098945044</v>
      </c>
      <c r="AD182" s="117"/>
      <c r="AE182" s="129"/>
      <c r="AF182" s="473"/>
    </row>
    <row r="183" spans="1:32" s="107" customFormat="1" ht="21" hidden="1" customHeight="1" x14ac:dyDescent="0.2">
      <c r="A183" s="109">
        <v>179</v>
      </c>
      <c r="B183" s="98">
        <v>7</v>
      </c>
      <c r="C183" s="98" t="s">
        <v>21</v>
      </c>
      <c r="D183" s="111">
        <v>45072</v>
      </c>
      <c r="E183" s="110">
        <v>35</v>
      </c>
      <c r="F183" s="98" t="s">
        <v>461</v>
      </c>
      <c r="G183" s="98" t="s">
        <v>461</v>
      </c>
      <c r="H183" s="98" t="s">
        <v>313</v>
      </c>
      <c r="I183" s="127" t="s">
        <v>95</v>
      </c>
      <c r="J183" s="98" t="s">
        <v>95</v>
      </c>
      <c r="K183" s="98">
        <v>2</v>
      </c>
      <c r="L183" s="98">
        <v>26</v>
      </c>
      <c r="M183" s="111">
        <v>45075</v>
      </c>
      <c r="N183" s="128">
        <v>0.20833333333333334</v>
      </c>
      <c r="O183" s="111">
        <v>45076</v>
      </c>
      <c r="P183" s="128">
        <v>0.79166666666666663</v>
      </c>
      <c r="Q183" s="130" t="s">
        <v>323</v>
      </c>
      <c r="R183" s="98">
        <v>3002122877</v>
      </c>
      <c r="S183" s="117"/>
      <c r="T183" s="98">
        <v>79153</v>
      </c>
      <c r="U183" s="98">
        <v>117202</v>
      </c>
      <c r="V183" s="110">
        <v>365</v>
      </c>
      <c r="W183" s="110" t="str">
        <f>IF(AD183="CANCELADO","N/A",VLOOKUP(V183,MOVIL!$A:$B,2))</f>
        <v>EQP710</v>
      </c>
      <c r="X183" s="98" t="str">
        <f>IF(AD183="CANCELADO","N/A",VLOOKUP(V183,MOVIL!$A:$P,16))</f>
        <v>CARLOS FERNANDO VELEZ</v>
      </c>
      <c r="Y183" s="110">
        <f>IF(AD183="CANCELADO","N/A",VLOOKUP(V183,MOVIL!$A:$Q,17))</f>
        <v>313608820</v>
      </c>
      <c r="Z183" s="134">
        <v>1723270.5104497182</v>
      </c>
      <c r="AA183" s="120"/>
      <c r="AB183" s="176"/>
      <c r="AC183" s="132">
        <v>1723270.5104497182</v>
      </c>
      <c r="AD183" s="133"/>
      <c r="AE183" s="129"/>
      <c r="AF183" s="473"/>
    </row>
    <row r="184" spans="1:32" s="107" customFormat="1" ht="21" hidden="1" customHeight="1" x14ac:dyDescent="0.2">
      <c r="A184" s="109">
        <v>180</v>
      </c>
      <c r="B184" s="129">
        <v>5</v>
      </c>
      <c r="C184" s="129" t="s">
        <v>21</v>
      </c>
      <c r="D184" s="153">
        <v>45072</v>
      </c>
      <c r="E184" s="129">
        <v>161</v>
      </c>
      <c r="F184" s="98" t="s">
        <v>489</v>
      </c>
      <c r="G184" s="129" t="s">
        <v>503</v>
      </c>
      <c r="H184" s="129" t="s">
        <v>356</v>
      </c>
      <c r="I184" s="123" t="s">
        <v>902</v>
      </c>
      <c r="J184" s="113" t="s">
        <v>902</v>
      </c>
      <c r="K184" s="129">
        <v>1</v>
      </c>
      <c r="L184" s="129">
        <v>29</v>
      </c>
      <c r="M184" s="153">
        <v>45075</v>
      </c>
      <c r="N184" s="156">
        <v>0.22916666666666666</v>
      </c>
      <c r="O184" s="153">
        <v>45075</v>
      </c>
      <c r="P184" s="156">
        <v>0.79166666666666663</v>
      </c>
      <c r="Q184" s="129" t="s">
        <v>504</v>
      </c>
      <c r="R184" s="129">
        <v>3156289188</v>
      </c>
      <c r="S184" s="171"/>
      <c r="T184" s="129">
        <v>79156</v>
      </c>
      <c r="U184" s="129">
        <v>117216</v>
      </c>
      <c r="V184" s="109">
        <v>441</v>
      </c>
      <c r="W184" s="110" t="str">
        <f>IF(AD184="CANCELADO","N/A",VLOOKUP(V184,MOVIL!$A:$B,2))</f>
        <v>KNZ845</v>
      </c>
      <c r="X184" s="98" t="str">
        <f>IF(AD184="CANCELADO","N/A",VLOOKUP(V184,MOVIL!$A:$P,16))</f>
        <v>MORALES SANCHEZ OSCAR ARMANDO</v>
      </c>
      <c r="Y184" s="110">
        <f>IF(AD184="CANCELADO","N/A",VLOOKUP(V184,MOVIL!$A:$Q,17))</f>
        <v>3102463894</v>
      </c>
      <c r="Z184" s="135">
        <v>768432.54328448535</v>
      </c>
      <c r="AA184" s="109"/>
      <c r="AB184" s="109"/>
      <c r="AC184" s="132">
        <v>768432.54328448535</v>
      </c>
      <c r="AD184" s="133"/>
      <c r="AE184" s="129"/>
      <c r="AF184" s="473"/>
    </row>
    <row r="185" spans="1:32" s="107" customFormat="1" ht="21" hidden="1" customHeight="1" x14ac:dyDescent="0.2">
      <c r="A185" s="109">
        <v>181</v>
      </c>
      <c r="B185" s="117"/>
      <c r="C185" s="98" t="s">
        <v>139</v>
      </c>
      <c r="D185" s="111">
        <v>45070</v>
      </c>
      <c r="E185" s="110">
        <v>30</v>
      </c>
      <c r="F185" s="98" t="s">
        <v>580</v>
      </c>
      <c r="G185" s="129" t="s">
        <v>580</v>
      </c>
      <c r="H185" s="129" t="s">
        <v>581</v>
      </c>
      <c r="I185" s="104" t="s">
        <v>95</v>
      </c>
      <c r="J185" s="104" t="s">
        <v>95</v>
      </c>
      <c r="K185" s="139">
        <v>4</v>
      </c>
      <c r="L185" s="110">
        <v>57</v>
      </c>
      <c r="M185" s="111">
        <v>45076</v>
      </c>
      <c r="N185" s="128">
        <v>0.29166666666666669</v>
      </c>
      <c r="O185" s="111">
        <v>45079</v>
      </c>
      <c r="P185" s="114">
        <v>0.54166666666666663</v>
      </c>
      <c r="Q185" s="129" t="s">
        <v>582</v>
      </c>
      <c r="R185" s="98" t="s">
        <v>583</v>
      </c>
      <c r="S185" s="164" t="s">
        <v>584</v>
      </c>
      <c r="T185" s="98">
        <v>79160</v>
      </c>
      <c r="U185" s="98">
        <v>117228</v>
      </c>
      <c r="V185" s="110">
        <v>342</v>
      </c>
      <c r="W185" s="110" t="str">
        <f>IF(AD185="CANCELADO","N/A",VLOOKUP(V185,MOVIL!$A:$B,2))</f>
        <v>EXZ188</v>
      </c>
      <c r="X185" s="98" t="str">
        <f>IF(AD185="CANCELADO","N/A",VLOOKUP(V185,MOVIL!$A:$P,16))</f>
        <v>ELI CARREÑO</v>
      </c>
      <c r="Y185" s="110">
        <f>IF(AD185="CANCELADO","N/A",VLOOKUP(V185,MOVIL!$A:$Q,17))</f>
        <v>313608820</v>
      </c>
      <c r="Z185" s="135">
        <v>3069122.0373168197</v>
      </c>
      <c r="AA185" s="110">
        <v>1</v>
      </c>
      <c r="AB185" s="134">
        <v>1200000</v>
      </c>
      <c r="AC185" s="118">
        <v>4269122.0373168197</v>
      </c>
      <c r="AD185" s="117"/>
      <c r="AE185" s="129"/>
      <c r="AF185" s="473"/>
    </row>
    <row r="186" spans="1:32" s="107" customFormat="1" ht="21" hidden="1" customHeight="1" x14ac:dyDescent="0.2">
      <c r="A186" s="109">
        <v>182</v>
      </c>
      <c r="B186" s="98">
        <v>7</v>
      </c>
      <c r="C186" s="98" t="s">
        <v>21</v>
      </c>
      <c r="D186" s="111">
        <v>45072</v>
      </c>
      <c r="E186" s="110">
        <v>122</v>
      </c>
      <c r="F186" s="98" t="s">
        <v>272</v>
      </c>
      <c r="G186" s="98" t="s">
        <v>596</v>
      </c>
      <c r="H186" s="98" t="s">
        <v>97</v>
      </c>
      <c r="I186" s="127" t="s">
        <v>95</v>
      </c>
      <c r="J186" s="98" t="s">
        <v>95</v>
      </c>
      <c r="K186" s="98">
        <v>1</v>
      </c>
      <c r="L186" s="98">
        <v>35</v>
      </c>
      <c r="M186" s="111">
        <v>45076</v>
      </c>
      <c r="N186" s="128">
        <v>0.29166666666666669</v>
      </c>
      <c r="O186" s="111">
        <v>45076</v>
      </c>
      <c r="P186" s="128">
        <v>0.79166666666666663</v>
      </c>
      <c r="Q186" s="130" t="s">
        <v>597</v>
      </c>
      <c r="R186" s="98">
        <v>3132892963</v>
      </c>
      <c r="S186" s="117"/>
      <c r="T186" s="110">
        <v>79162</v>
      </c>
      <c r="U186" s="110">
        <v>117230</v>
      </c>
      <c r="V186" s="110">
        <v>374</v>
      </c>
      <c r="W186" s="110" t="str">
        <f>IF(AD186="CANCELADO","N/A",VLOOKUP(V186,MOVIL!$A:$B,2))</f>
        <v>EQP202</v>
      </c>
      <c r="X186" s="98" t="str">
        <f>IF(AD186="CANCELADO","N/A",VLOOKUP(V186,MOVIL!$A:$P,16))</f>
        <v>VESGA CASALLAS ALBERTO</v>
      </c>
      <c r="Y186" s="110">
        <f>IF(AD186="CANCELADO","N/A",VLOOKUP(V186,MOVIL!$A:$Q,17))</f>
        <v>3105756034</v>
      </c>
      <c r="Z186" s="118">
        <v>495621.69552299019</v>
      </c>
      <c r="AA186" s="120"/>
      <c r="AB186" s="117"/>
      <c r="AC186" s="132">
        <v>495621.69552299019</v>
      </c>
      <c r="AD186" s="133"/>
      <c r="AE186" s="129"/>
      <c r="AF186" s="473"/>
    </row>
    <row r="187" spans="1:32" s="107" customFormat="1" ht="21" hidden="1" customHeight="1" x14ac:dyDescent="0.2">
      <c r="A187" s="109">
        <v>183</v>
      </c>
      <c r="B187" s="98">
        <v>7</v>
      </c>
      <c r="C187" s="98" t="s">
        <v>21</v>
      </c>
      <c r="D187" s="111">
        <v>45072</v>
      </c>
      <c r="E187" s="110">
        <v>96</v>
      </c>
      <c r="F187" s="98" t="s">
        <v>603</v>
      </c>
      <c r="G187" s="98" t="s">
        <v>603</v>
      </c>
      <c r="H187" s="98" t="s">
        <v>604</v>
      </c>
      <c r="I187" s="127" t="s">
        <v>95</v>
      </c>
      <c r="J187" s="98" t="s">
        <v>95</v>
      </c>
      <c r="K187" s="98">
        <v>1</v>
      </c>
      <c r="L187" s="98">
        <v>27</v>
      </c>
      <c r="M187" s="111">
        <v>45076</v>
      </c>
      <c r="N187" s="128">
        <v>0.27083333333333331</v>
      </c>
      <c r="O187" s="111">
        <v>45076</v>
      </c>
      <c r="P187" s="128">
        <v>0.79166666666666663</v>
      </c>
      <c r="Q187" s="130" t="s">
        <v>559</v>
      </c>
      <c r="R187" s="98">
        <v>3167060495</v>
      </c>
      <c r="S187" s="117"/>
      <c r="T187" s="98">
        <v>79026</v>
      </c>
      <c r="U187" s="98">
        <v>117231</v>
      </c>
      <c r="V187" s="110">
        <v>537</v>
      </c>
      <c r="W187" s="110" t="str">
        <f>IF(AD187="CANCELADO","N/A",VLOOKUP(V187,MOVIL!$A:$B,2))</f>
        <v>LQK873</v>
      </c>
      <c r="X187" s="98" t="str">
        <f>IF(AD187="CANCELADO","N/A",VLOOKUP(V187,MOVIL!$A:$P,16))</f>
        <v>CARREÑO RAMIREZ JHON ARTURO</v>
      </c>
      <c r="Y187" s="110">
        <f>IF(AD187="CANCELADO","N/A",VLOOKUP(V187,MOVIL!$A:$Q,17))</f>
        <v>0</v>
      </c>
      <c r="Z187" s="118">
        <v>597925.76343355083</v>
      </c>
      <c r="AA187" s="120"/>
      <c r="AB187" s="117"/>
      <c r="AC187" s="132">
        <v>597925.76343355083</v>
      </c>
      <c r="AD187" s="133"/>
      <c r="AE187" s="129"/>
      <c r="AF187" s="473"/>
    </row>
    <row r="188" spans="1:32" s="107" customFormat="1" ht="21" hidden="1" customHeight="1" x14ac:dyDescent="0.2">
      <c r="A188" s="109">
        <v>184</v>
      </c>
      <c r="B188" s="98">
        <v>7</v>
      </c>
      <c r="C188" s="98" t="s">
        <v>21</v>
      </c>
      <c r="D188" s="111">
        <v>45072</v>
      </c>
      <c r="E188" s="110">
        <v>4</v>
      </c>
      <c r="F188" s="98" t="s">
        <v>605</v>
      </c>
      <c r="G188" s="98" t="s">
        <v>606</v>
      </c>
      <c r="H188" s="98" t="s">
        <v>356</v>
      </c>
      <c r="I188" s="127" t="s">
        <v>95</v>
      </c>
      <c r="J188" s="98" t="s">
        <v>95</v>
      </c>
      <c r="K188" s="98">
        <v>1</v>
      </c>
      <c r="L188" s="98">
        <v>22</v>
      </c>
      <c r="M188" s="111">
        <v>45076</v>
      </c>
      <c r="N188" s="128">
        <v>0.27083333333333331</v>
      </c>
      <c r="O188" s="111">
        <v>45076</v>
      </c>
      <c r="P188" s="128">
        <v>0.75</v>
      </c>
      <c r="Q188" s="130" t="s">
        <v>308</v>
      </c>
      <c r="R188" s="98">
        <v>3186931496</v>
      </c>
      <c r="S188" s="117"/>
      <c r="T188" s="110">
        <v>79163</v>
      </c>
      <c r="U188" s="98">
        <v>117232</v>
      </c>
      <c r="V188" s="110">
        <v>406</v>
      </c>
      <c r="W188" s="110" t="str">
        <f>IF(AD188="CANCELADO","N/A",VLOOKUP(V188,MOVIL!$A:$B,2))</f>
        <v>KNZ845</v>
      </c>
      <c r="X188" s="98" t="str">
        <f>IF(AD188="CANCELADO","N/A",VLOOKUP(V188,MOVIL!$A:$P,16))</f>
        <v>MORALES SANCHEZ OSCAR ARMANDO</v>
      </c>
      <c r="Y188" s="110">
        <f>IF(AD188="CANCELADO","N/A",VLOOKUP(V188,MOVIL!$A:$Q,17))</f>
        <v>3102463894</v>
      </c>
      <c r="Z188" s="135">
        <v>718432.54328448535</v>
      </c>
      <c r="AA188" s="120"/>
      <c r="AB188" s="117"/>
      <c r="AC188" s="132">
        <v>718432.54328448535</v>
      </c>
      <c r="AD188" s="172" t="s">
        <v>615</v>
      </c>
      <c r="AE188" s="129" t="s">
        <v>121</v>
      </c>
      <c r="AF188" s="473"/>
    </row>
    <row r="189" spans="1:32" s="107" customFormat="1" ht="21" hidden="1" customHeight="1" x14ac:dyDescent="0.2">
      <c r="A189" s="109">
        <v>185</v>
      </c>
      <c r="B189" s="98">
        <v>7</v>
      </c>
      <c r="C189" s="98" t="s">
        <v>21</v>
      </c>
      <c r="D189" s="111">
        <v>45072</v>
      </c>
      <c r="E189" s="110">
        <v>4</v>
      </c>
      <c r="F189" s="98" t="s">
        <v>605</v>
      </c>
      <c r="G189" s="98" t="s">
        <v>607</v>
      </c>
      <c r="H189" s="98" t="s">
        <v>356</v>
      </c>
      <c r="I189" s="127" t="s">
        <v>95</v>
      </c>
      <c r="J189" s="98" t="s">
        <v>95</v>
      </c>
      <c r="K189" s="98">
        <v>1</v>
      </c>
      <c r="L189" s="98">
        <v>30</v>
      </c>
      <c r="M189" s="111">
        <v>45076</v>
      </c>
      <c r="N189" s="128">
        <v>0.27083333333333331</v>
      </c>
      <c r="O189" s="111">
        <v>45076</v>
      </c>
      <c r="P189" s="128">
        <v>0.72916666666666663</v>
      </c>
      <c r="Q189" s="130" t="s">
        <v>608</v>
      </c>
      <c r="R189" s="98">
        <v>3103338979</v>
      </c>
      <c r="S189" s="117"/>
      <c r="T189" s="110">
        <v>79164</v>
      </c>
      <c r="U189" s="98">
        <v>117248</v>
      </c>
      <c r="V189" s="110">
        <v>441</v>
      </c>
      <c r="W189" s="110" t="str">
        <f>IF(AD189="CANCELADO","N/A",VLOOKUP(V189,MOVIL!$A:$B,2))</f>
        <v>KNZ845</v>
      </c>
      <c r="X189" s="98" t="str">
        <f>IF(AD189="CANCELADO","N/A",VLOOKUP(V189,MOVIL!$A:$P,16))</f>
        <v>MORALES SANCHEZ OSCAR ARMANDO</v>
      </c>
      <c r="Y189" s="110">
        <f>IF(AD189="CANCELADO","N/A",VLOOKUP(V189,MOVIL!$A:$Q,17))</f>
        <v>3102463894</v>
      </c>
      <c r="Z189" s="134">
        <v>768432.54328448535</v>
      </c>
      <c r="AA189" s="120"/>
      <c r="AB189" s="117"/>
      <c r="AC189" s="132">
        <v>768432.54328448535</v>
      </c>
      <c r="AD189" s="172" t="s">
        <v>616</v>
      </c>
      <c r="AE189" s="129" t="s">
        <v>121</v>
      </c>
      <c r="AF189" s="473"/>
    </row>
    <row r="190" spans="1:32" s="107" customFormat="1" ht="21" hidden="1" customHeight="1" x14ac:dyDescent="0.2">
      <c r="A190" s="109">
        <v>186</v>
      </c>
      <c r="B190" s="98">
        <v>7</v>
      </c>
      <c r="C190" s="98" t="s">
        <v>21</v>
      </c>
      <c r="D190" s="111">
        <v>45072</v>
      </c>
      <c r="E190" s="110">
        <v>16</v>
      </c>
      <c r="F190" s="98" t="s">
        <v>591</v>
      </c>
      <c r="G190" s="98" t="s">
        <v>592</v>
      </c>
      <c r="H190" s="98" t="s">
        <v>593</v>
      </c>
      <c r="I190" s="123" t="s">
        <v>902</v>
      </c>
      <c r="J190" s="113" t="s">
        <v>902</v>
      </c>
      <c r="K190" s="98">
        <v>1</v>
      </c>
      <c r="L190" s="98">
        <v>37</v>
      </c>
      <c r="M190" s="111">
        <v>45076</v>
      </c>
      <c r="N190" s="128">
        <v>0.29166666666666669</v>
      </c>
      <c r="O190" s="111">
        <v>45076</v>
      </c>
      <c r="P190" s="128">
        <v>0.625</v>
      </c>
      <c r="Q190" s="130" t="s">
        <v>594</v>
      </c>
      <c r="R190" s="98" t="s">
        <v>595</v>
      </c>
      <c r="S190" s="117"/>
      <c r="T190" s="110">
        <v>79161</v>
      </c>
      <c r="U190" s="110">
        <v>117229</v>
      </c>
      <c r="V190" s="110">
        <v>337</v>
      </c>
      <c r="W190" s="110" t="str">
        <f>IF(AD190="CANCELADO","N/A",VLOOKUP(V190,MOVIL!$A:$B,2))</f>
        <v>EXZ188</v>
      </c>
      <c r="X190" s="98" t="str">
        <f>IF(AD190="CANCELADO","N/A",VLOOKUP(V190,MOVIL!$A:$P,16))</f>
        <v>ELI CARREÑO</v>
      </c>
      <c r="Y190" s="110">
        <f>IF(AD190="CANCELADO","N/A",VLOOKUP(V190,MOVIL!$A:$Q,17))</f>
        <v>313608820</v>
      </c>
      <c r="Z190" s="131">
        <v>444469.66156770987</v>
      </c>
      <c r="AA190" s="120"/>
      <c r="AB190" s="117"/>
      <c r="AC190" s="132">
        <v>444469.66156770987</v>
      </c>
      <c r="AD190" s="133"/>
      <c r="AE190" s="129"/>
      <c r="AF190" s="473"/>
    </row>
    <row r="191" spans="1:32" s="107" customFormat="1" ht="21" hidden="1" customHeight="1" x14ac:dyDescent="0.2">
      <c r="A191" s="109">
        <v>187</v>
      </c>
      <c r="B191" s="110"/>
      <c r="C191" s="113" t="s">
        <v>188</v>
      </c>
      <c r="D191" s="111">
        <v>45057</v>
      </c>
      <c r="E191" s="110">
        <v>164</v>
      </c>
      <c r="F191" s="98" t="s">
        <v>189</v>
      </c>
      <c r="G191" s="98" t="s">
        <v>189</v>
      </c>
      <c r="H191" s="98" t="s">
        <v>190</v>
      </c>
      <c r="I191" s="127" t="s">
        <v>95</v>
      </c>
      <c r="J191" s="98" t="s">
        <v>95</v>
      </c>
      <c r="K191" s="98">
        <v>5</v>
      </c>
      <c r="L191" s="98">
        <v>21</v>
      </c>
      <c r="M191" s="111">
        <v>45077</v>
      </c>
      <c r="N191" s="128">
        <v>0.33333333333333331</v>
      </c>
      <c r="O191" s="111">
        <v>45081</v>
      </c>
      <c r="P191" s="128">
        <v>0.33333333333333331</v>
      </c>
      <c r="Q191" s="98" t="s">
        <v>191</v>
      </c>
      <c r="R191" s="98">
        <v>3167673953</v>
      </c>
      <c r="S191" s="164"/>
      <c r="T191" s="98">
        <v>79176</v>
      </c>
      <c r="U191" s="98">
        <v>117887</v>
      </c>
      <c r="V191" s="110">
        <v>254</v>
      </c>
      <c r="W191" s="110" t="str">
        <f>IF(AD191="CANCELADO","N/A",VLOOKUP(V191,MOVIL!$A:$B,2))</f>
        <v>GUQ909</v>
      </c>
      <c r="X191" s="98" t="str">
        <f>IF(AD191="CANCELADO","N/A",VLOOKUP(V191,MOVIL!$A:$P,16))</f>
        <v>ROJAS ANGARITA JOSE ELIESER</v>
      </c>
      <c r="Y191" s="110">
        <f>IF(AD191="CANCELADO","N/A",VLOOKUP(V191,MOVIL!$A:$Q,17))</f>
        <v>3123240346</v>
      </c>
      <c r="Z191" s="135">
        <v>3836933.3440461354</v>
      </c>
      <c r="AA191" s="110"/>
      <c r="AB191" s="110"/>
      <c r="AC191" s="118">
        <v>3836933.3440461354</v>
      </c>
      <c r="AD191" s="117"/>
      <c r="AE191" s="129"/>
      <c r="AF191" s="473"/>
    </row>
    <row r="192" spans="1:32" s="107" customFormat="1" ht="21" hidden="1" customHeight="1" x14ac:dyDescent="0.2">
      <c r="A192" s="109">
        <v>188</v>
      </c>
      <c r="B192" s="98">
        <v>7</v>
      </c>
      <c r="C192" s="98" t="s">
        <v>21</v>
      </c>
      <c r="D192" s="111">
        <v>45072</v>
      </c>
      <c r="E192" s="110">
        <v>126</v>
      </c>
      <c r="F192" s="98" t="s">
        <v>598</v>
      </c>
      <c r="G192" s="98" t="s">
        <v>599</v>
      </c>
      <c r="H192" s="98" t="s">
        <v>600</v>
      </c>
      <c r="I192" s="127" t="s">
        <v>95</v>
      </c>
      <c r="J192" s="98" t="s">
        <v>95</v>
      </c>
      <c r="K192" s="98">
        <v>9</v>
      </c>
      <c r="L192" s="98">
        <v>30</v>
      </c>
      <c r="M192" s="111">
        <v>45077</v>
      </c>
      <c r="N192" s="128" t="s">
        <v>601</v>
      </c>
      <c r="O192" s="111">
        <v>45085</v>
      </c>
      <c r="P192" s="128" t="s">
        <v>602</v>
      </c>
      <c r="Q192" s="130" t="s">
        <v>264</v>
      </c>
      <c r="R192" s="98">
        <v>3138119732</v>
      </c>
      <c r="S192" s="117"/>
      <c r="T192" s="98">
        <v>79177</v>
      </c>
      <c r="U192" s="98">
        <v>117288</v>
      </c>
      <c r="V192" s="110">
        <v>393</v>
      </c>
      <c r="W192" s="110" t="str">
        <f>IF(AD192="CANCELADO","N/A",VLOOKUP(V192,MOVIL!$A:$B,2))</f>
        <v>KNZ845</v>
      </c>
      <c r="X192" s="98" t="str">
        <f>IF(AD192="CANCELADO","N/A",VLOOKUP(V192,MOVIL!$A:$P,16))</f>
        <v>MORALES SANCHEZ OSCAR ARMANDO</v>
      </c>
      <c r="Y192" s="110">
        <f>IF(AD192="CANCELADO","N/A",VLOOKUP(V192,MOVIL!$A:$Q,17))</f>
        <v>3102463894</v>
      </c>
      <c r="Z192" s="134">
        <v>8475338.9925467223</v>
      </c>
      <c r="AA192" s="120"/>
      <c r="AB192" s="117"/>
      <c r="AC192" s="132">
        <v>8475338.9925467223</v>
      </c>
      <c r="AD192" s="133"/>
      <c r="AE192" s="129"/>
      <c r="AF192" s="473"/>
    </row>
    <row r="193" spans="1:32" s="107" customFormat="1" ht="21" hidden="1" customHeight="1" x14ac:dyDescent="0.2">
      <c r="A193" s="109">
        <v>189</v>
      </c>
      <c r="B193" s="98">
        <v>7</v>
      </c>
      <c r="C193" s="98" t="s">
        <v>21</v>
      </c>
      <c r="D193" s="111">
        <v>45072</v>
      </c>
      <c r="E193" s="110">
        <v>176</v>
      </c>
      <c r="F193" s="98" t="s">
        <v>609</v>
      </c>
      <c r="G193" s="98" t="s">
        <v>610</v>
      </c>
      <c r="H193" s="98" t="s">
        <v>611</v>
      </c>
      <c r="I193" s="127" t="s">
        <v>95</v>
      </c>
      <c r="J193" s="98" t="s">
        <v>95</v>
      </c>
      <c r="K193" s="98">
        <v>3</v>
      </c>
      <c r="L193" s="98">
        <v>40</v>
      </c>
      <c r="M193" s="111">
        <v>45077</v>
      </c>
      <c r="N193" s="128">
        <v>0</v>
      </c>
      <c r="O193" s="111">
        <v>45079</v>
      </c>
      <c r="P193" s="128">
        <v>0</v>
      </c>
      <c r="Q193" s="130" t="s">
        <v>513</v>
      </c>
      <c r="R193" s="98" t="s">
        <v>514</v>
      </c>
      <c r="S193" s="117"/>
      <c r="T193" s="98">
        <v>79178</v>
      </c>
      <c r="U193" s="98">
        <v>117290</v>
      </c>
      <c r="V193" s="110">
        <v>365</v>
      </c>
      <c r="W193" s="110" t="str">
        <f>IF(AD193="CANCELADO","N/A",VLOOKUP(V193,MOVIL!$A:$B,2))</f>
        <v>EQP710</v>
      </c>
      <c r="X193" s="98" t="str">
        <f>IF(AD193="CANCELADO","N/A",VLOOKUP(V193,MOVIL!$A:$P,16))</f>
        <v>CARLOS FERNANDO VELEZ</v>
      </c>
      <c r="Y193" s="110">
        <f>IF(AD193="CANCELADO","N/A",VLOOKUP(V193,MOVIL!$A:$Q,17))</f>
        <v>313608820</v>
      </c>
      <c r="Z193" s="135">
        <v>3194160.1151984651</v>
      </c>
      <c r="AA193" s="120"/>
      <c r="AB193" s="117"/>
      <c r="AC193" s="132">
        <v>3194160.1151984651</v>
      </c>
      <c r="AD193" s="137" t="s">
        <v>617</v>
      </c>
      <c r="AE193" s="129" t="s">
        <v>618</v>
      </c>
      <c r="AF193" s="473"/>
    </row>
    <row r="194" spans="1:32" s="107" customFormat="1" ht="21" hidden="1" customHeight="1" x14ac:dyDescent="0.2">
      <c r="A194" s="109">
        <v>190</v>
      </c>
      <c r="B194" s="98">
        <v>7</v>
      </c>
      <c r="C194" s="98" t="s">
        <v>21</v>
      </c>
      <c r="D194" s="111">
        <v>45072</v>
      </c>
      <c r="E194" s="110">
        <v>176</v>
      </c>
      <c r="F194" s="98" t="s">
        <v>609</v>
      </c>
      <c r="G194" s="98" t="s">
        <v>610</v>
      </c>
      <c r="H194" s="98" t="s">
        <v>611</v>
      </c>
      <c r="I194" s="127" t="s">
        <v>95</v>
      </c>
      <c r="J194" s="98" t="s">
        <v>95</v>
      </c>
      <c r="K194" s="98">
        <v>3</v>
      </c>
      <c r="L194" s="98">
        <v>20</v>
      </c>
      <c r="M194" s="111">
        <v>45077</v>
      </c>
      <c r="N194" s="128">
        <v>0</v>
      </c>
      <c r="O194" s="111">
        <v>45079</v>
      </c>
      <c r="P194" s="128">
        <v>0</v>
      </c>
      <c r="Q194" s="130" t="s">
        <v>513</v>
      </c>
      <c r="R194" s="98" t="s">
        <v>514</v>
      </c>
      <c r="S194" s="117"/>
      <c r="T194" s="98">
        <v>79178</v>
      </c>
      <c r="U194" s="98">
        <v>117289</v>
      </c>
      <c r="V194" s="110">
        <v>284</v>
      </c>
      <c r="W194" s="110" t="str">
        <f>IF(AD194="CANCELADO","N/A",VLOOKUP(V194,MOVIL!$A:$B,2))</f>
        <v>EXZ188</v>
      </c>
      <c r="X194" s="98" t="str">
        <f>IF(AD194="CANCELADO","N/A",VLOOKUP(V194,MOVIL!$A:$P,16))</f>
        <v>ELI CARREÑO</v>
      </c>
      <c r="Y194" s="110">
        <f>IF(AD194="CANCELADO","N/A",VLOOKUP(V194,MOVIL!$A:$Q,17))</f>
        <v>313608820</v>
      </c>
      <c r="Z194" s="135">
        <v>3094160.1151984651</v>
      </c>
      <c r="AA194" s="120"/>
      <c r="AB194" s="117"/>
      <c r="AC194" s="132">
        <v>3094160.1151984651</v>
      </c>
      <c r="AD194" s="137"/>
      <c r="AE194" s="129" t="s">
        <v>618</v>
      </c>
      <c r="AF194" s="473"/>
    </row>
    <row r="195" spans="1:32" s="107" customFormat="1" ht="21" hidden="1" customHeight="1" x14ac:dyDescent="0.2">
      <c r="A195" s="109">
        <v>191</v>
      </c>
      <c r="B195" s="117"/>
      <c r="C195" s="98" t="s">
        <v>218</v>
      </c>
      <c r="D195" s="111">
        <v>45071</v>
      </c>
      <c r="E195" s="110">
        <v>190</v>
      </c>
      <c r="F195" s="98" t="s">
        <v>645</v>
      </c>
      <c r="G195" s="98" t="s">
        <v>645</v>
      </c>
      <c r="H195" s="98" t="s">
        <v>2630</v>
      </c>
      <c r="I195" s="127" t="s">
        <v>646</v>
      </c>
      <c r="J195" s="98" t="s">
        <v>557</v>
      </c>
      <c r="K195" s="98">
        <v>3</v>
      </c>
      <c r="L195" s="98">
        <v>25</v>
      </c>
      <c r="M195" s="111">
        <v>45078</v>
      </c>
      <c r="N195" s="128">
        <v>0.25</v>
      </c>
      <c r="O195" s="111">
        <v>45080</v>
      </c>
      <c r="P195" s="128">
        <v>0.625</v>
      </c>
      <c r="Q195" s="130" t="s">
        <v>647</v>
      </c>
      <c r="R195" s="98">
        <v>3114602292</v>
      </c>
      <c r="S195" s="98" t="s">
        <v>2958</v>
      </c>
      <c r="T195" s="98">
        <v>79210</v>
      </c>
      <c r="U195" s="98">
        <v>116832</v>
      </c>
      <c r="V195" s="110">
        <v>406</v>
      </c>
      <c r="W195" s="110" t="str">
        <f>IF(AD195="CANCELADO","N/A",VLOOKUP(V195,MOVIL!$A:$B,2))</f>
        <v>KNZ845</v>
      </c>
      <c r="X195" s="98" t="str">
        <f>IF(AD195="CANCELADO","N/A",VLOOKUP(V195,MOVIL!$A:$P,16))</f>
        <v>MORALES SANCHEZ OSCAR ARMANDO</v>
      </c>
      <c r="Y195" s="110">
        <f>IF(AD195="CANCELADO","N/A",VLOOKUP(V195,MOVIL!$A:$Q,17))</f>
        <v>3102463894</v>
      </c>
      <c r="Z195" s="135">
        <v>1314000</v>
      </c>
      <c r="AA195" s="120"/>
      <c r="AB195" s="117"/>
      <c r="AC195" s="118">
        <f t="shared" ref="AC195:AC224" si="1">Z195+(AA195*AB195)</f>
        <v>1314000</v>
      </c>
      <c r="AD195" s="117"/>
      <c r="AE195" s="117"/>
    </row>
    <row r="196" spans="1:32" s="107" customFormat="1" ht="21" hidden="1" customHeight="1" x14ac:dyDescent="0.2">
      <c r="A196" s="109">
        <v>192</v>
      </c>
      <c r="B196" s="117"/>
      <c r="C196" s="98" t="s">
        <v>218</v>
      </c>
      <c r="D196" s="111">
        <v>45071</v>
      </c>
      <c r="E196" s="110">
        <v>191</v>
      </c>
      <c r="F196" s="98" t="s">
        <v>645</v>
      </c>
      <c r="G196" s="98" t="s">
        <v>645</v>
      </c>
      <c r="H196" s="98" t="s">
        <v>2630</v>
      </c>
      <c r="I196" s="104" t="s">
        <v>646</v>
      </c>
      <c r="J196" s="104" t="s">
        <v>557</v>
      </c>
      <c r="K196" s="98">
        <v>3</v>
      </c>
      <c r="L196" s="98">
        <v>23</v>
      </c>
      <c r="M196" s="111">
        <v>45078</v>
      </c>
      <c r="N196" s="128">
        <v>0.25</v>
      </c>
      <c r="O196" s="111">
        <v>45080</v>
      </c>
      <c r="P196" s="128">
        <v>0.625</v>
      </c>
      <c r="Q196" s="130" t="s">
        <v>648</v>
      </c>
      <c r="R196" s="98">
        <v>3114602292</v>
      </c>
      <c r="S196" s="98" t="s">
        <v>2959</v>
      </c>
      <c r="T196" s="98">
        <v>79211</v>
      </c>
      <c r="U196" s="98">
        <v>116833</v>
      </c>
      <c r="V196" s="110">
        <v>470</v>
      </c>
      <c r="W196" s="110" t="str">
        <f>IF(AD196="CANCELADO","N/A",VLOOKUP(V196,MOVIL!$A:$B,2))</f>
        <v>LQK873</v>
      </c>
      <c r="X196" s="98" t="str">
        <f>IF(AD196="CANCELADO","N/A",VLOOKUP(V196,MOVIL!$A:$P,16))</f>
        <v>CARREÑO RAMIREZ JHON ARTURO</v>
      </c>
      <c r="Y196" s="110">
        <f>IF(AD196="CANCELADO","N/A",VLOOKUP(V196,MOVIL!$A:$Q,17))</f>
        <v>0</v>
      </c>
      <c r="Z196" s="135">
        <v>1264000</v>
      </c>
      <c r="AA196" s="120"/>
      <c r="AB196" s="117"/>
      <c r="AC196" s="118">
        <f t="shared" si="1"/>
        <v>1264000</v>
      </c>
      <c r="AD196" s="117"/>
      <c r="AE196" s="117"/>
    </row>
    <row r="197" spans="1:32" s="107" customFormat="1" ht="21" hidden="1" customHeight="1" x14ac:dyDescent="0.2">
      <c r="A197" s="109">
        <v>193</v>
      </c>
      <c r="B197" s="98">
        <v>7</v>
      </c>
      <c r="C197" s="98" t="s">
        <v>21</v>
      </c>
      <c r="D197" s="111">
        <v>45072</v>
      </c>
      <c r="E197" s="110">
        <v>47</v>
      </c>
      <c r="F197" s="98" t="s">
        <v>659</v>
      </c>
      <c r="G197" s="98" t="s">
        <v>660</v>
      </c>
      <c r="H197" s="98" t="s">
        <v>2632</v>
      </c>
      <c r="I197" s="104" t="s">
        <v>459</v>
      </c>
      <c r="J197" s="104" t="s">
        <v>459</v>
      </c>
      <c r="K197" s="98">
        <v>1</v>
      </c>
      <c r="L197" s="98">
        <v>29</v>
      </c>
      <c r="M197" s="111">
        <v>45078</v>
      </c>
      <c r="N197" s="128">
        <v>0.20833333333333334</v>
      </c>
      <c r="O197" s="111">
        <v>45078</v>
      </c>
      <c r="P197" s="128">
        <v>0.6875</v>
      </c>
      <c r="Q197" s="130" t="s">
        <v>655</v>
      </c>
      <c r="R197" s="98" t="s">
        <v>656</v>
      </c>
      <c r="S197" s="117"/>
      <c r="T197" s="110">
        <v>79213</v>
      </c>
      <c r="U197" s="98">
        <v>116837</v>
      </c>
      <c r="V197" s="110">
        <v>363</v>
      </c>
      <c r="W197" s="110" t="str">
        <f>IF(AD197="CANCELADO","N/A",VLOOKUP(V197,MOVIL!$A:$B,2))</f>
        <v>EQP710</v>
      </c>
      <c r="X197" s="98" t="str">
        <f>IF(AD197="CANCELADO","N/A",VLOOKUP(V197,MOVIL!$A:$P,16))</f>
        <v>CARLOS FERNANDO VELEZ</v>
      </c>
      <c r="Y197" s="110">
        <f>IF(AD197="CANCELADO","N/A",VLOOKUP(V197,MOVIL!$A:$Q,17))</f>
        <v>313608820</v>
      </c>
      <c r="Z197" s="134">
        <v>1007142.0350757935</v>
      </c>
      <c r="AA197" s="120"/>
      <c r="AB197" s="117"/>
      <c r="AC197" s="118">
        <f t="shared" si="1"/>
        <v>1007142.0350757935</v>
      </c>
      <c r="AD197" s="117"/>
      <c r="AE197" s="117"/>
    </row>
    <row r="198" spans="1:32" s="107" customFormat="1" ht="21" hidden="1" customHeight="1" x14ac:dyDescent="0.2">
      <c r="A198" s="109">
        <v>194</v>
      </c>
      <c r="B198" s="98">
        <v>7</v>
      </c>
      <c r="C198" s="98" t="s">
        <v>21</v>
      </c>
      <c r="D198" s="111">
        <v>45072</v>
      </c>
      <c r="E198" s="110">
        <v>148</v>
      </c>
      <c r="F198" s="98" t="s">
        <v>661</v>
      </c>
      <c r="G198" s="98" t="s">
        <v>662</v>
      </c>
      <c r="H198" s="98" t="s">
        <v>2633</v>
      </c>
      <c r="I198" s="104" t="s">
        <v>459</v>
      </c>
      <c r="J198" s="104" t="s">
        <v>459</v>
      </c>
      <c r="K198" s="98">
        <v>9</v>
      </c>
      <c r="L198" s="98">
        <v>41</v>
      </c>
      <c r="M198" s="111">
        <v>45078</v>
      </c>
      <c r="N198" s="128">
        <v>0.25</v>
      </c>
      <c r="O198" s="111">
        <v>45086</v>
      </c>
      <c r="P198" s="128">
        <v>0.75</v>
      </c>
      <c r="Q198" s="130" t="s">
        <v>413</v>
      </c>
      <c r="R198" s="98">
        <v>3112273318</v>
      </c>
      <c r="S198" s="117"/>
      <c r="T198" s="98">
        <v>79206</v>
      </c>
      <c r="U198" s="98">
        <v>116835</v>
      </c>
      <c r="V198" s="110">
        <v>412</v>
      </c>
      <c r="W198" s="110" t="str">
        <f>IF(AD198="CANCELADO","N/A",VLOOKUP(V198,MOVIL!$A:$B,2))</f>
        <v>KNZ845</v>
      </c>
      <c r="X198" s="98" t="str">
        <f>IF(AD198="CANCELADO","N/A",VLOOKUP(V198,MOVIL!$A:$P,16))</f>
        <v>MORALES SANCHEZ OSCAR ARMANDO</v>
      </c>
      <c r="Y198" s="110">
        <f>IF(AD198="CANCELADO","N/A",VLOOKUP(V198,MOVIL!$A:$Q,17))</f>
        <v>3102463894</v>
      </c>
      <c r="Z198" s="135">
        <v>8695845.772397656</v>
      </c>
      <c r="AA198" s="120"/>
      <c r="AB198" s="117"/>
      <c r="AC198" s="118">
        <f t="shared" si="1"/>
        <v>8695845.772397656</v>
      </c>
      <c r="AD198" s="117"/>
      <c r="AE198" s="117"/>
    </row>
    <row r="199" spans="1:32" s="107" customFormat="1" ht="21" hidden="1" customHeight="1" x14ac:dyDescent="0.2">
      <c r="A199" s="109">
        <v>195</v>
      </c>
      <c r="B199" s="98">
        <v>7</v>
      </c>
      <c r="C199" s="98" t="s">
        <v>21</v>
      </c>
      <c r="D199" s="111">
        <v>45072</v>
      </c>
      <c r="E199" s="110">
        <v>134</v>
      </c>
      <c r="F199" s="98" t="s">
        <v>649</v>
      </c>
      <c r="G199" s="98" t="s">
        <v>650</v>
      </c>
      <c r="H199" s="98" t="s">
        <v>2631</v>
      </c>
      <c r="I199" s="123" t="s">
        <v>902</v>
      </c>
      <c r="J199" s="113" t="s">
        <v>902</v>
      </c>
      <c r="K199" s="98">
        <v>9</v>
      </c>
      <c r="L199" s="98">
        <v>13</v>
      </c>
      <c r="M199" s="111">
        <v>45078</v>
      </c>
      <c r="N199" s="128">
        <v>0.20833333333333334</v>
      </c>
      <c r="O199" s="111">
        <v>45086</v>
      </c>
      <c r="P199" s="128">
        <v>0.95833333333333337</v>
      </c>
      <c r="Q199" s="130" t="s">
        <v>597</v>
      </c>
      <c r="R199" s="98">
        <v>3132892963</v>
      </c>
      <c r="S199" s="117"/>
      <c r="T199" s="110">
        <v>79207</v>
      </c>
      <c r="U199" s="110">
        <v>116834</v>
      </c>
      <c r="V199" s="110">
        <v>434</v>
      </c>
      <c r="W199" s="110" t="str">
        <f>IF(AD199="CANCELADO","N/A",VLOOKUP(V199,MOVIL!$A:$B,2))</f>
        <v>KNZ845</v>
      </c>
      <c r="X199" s="98" t="str">
        <f>IF(AD199="CANCELADO","N/A",VLOOKUP(V199,MOVIL!$A:$P,16))</f>
        <v>MORALES SANCHEZ OSCAR ARMANDO</v>
      </c>
      <c r="Y199" s="110">
        <f>IF(AD199="CANCELADO","N/A",VLOOKUP(V199,MOVIL!$A:$Q,17))</f>
        <v>3102463894</v>
      </c>
      <c r="Z199" s="135">
        <v>7743311.8731429838</v>
      </c>
      <c r="AA199" s="120"/>
      <c r="AB199" s="117"/>
      <c r="AC199" s="118">
        <f t="shared" si="1"/>
        <v>7743311.8731429838</v>
      </c>
      <c r="AD199" s="117"/>
      <c r="AE199" s="117"/>
    </row>
    <row r="200" spans="1:32" s="107" customFormat="1" ht="21" hidden="1" customHeight="1" x14ac:dyDescent="0.2">
      <c r="A200" s="109">
        <v>196</v>
      </c>
      <c r="B200" s="98">
        <v>7</v>
      </c>
      <c r="C200" s="98" t="s">
        <v>21</v>
      </c>
      <c r="D200" s="111">
        <v>45072</v>
      </c>
      <c r="E200" s="110">
        <v>134</v>
      </c>
      <c r="F200" s="98" t="s">
        <v>649</v>
      </c>
      <c r="G200" s="98" t="s">
        <v>650</v>
      </c>
      <c r="H200" s="98" t="s">
        <v>2631</v>
      </c>
      <c r="I200" s="123" t="s">
        <v>902</v>
      </c>
      <c r="J200" s="113" t="s">
        <v>902</v>
      </c>
      <c r="K200" s="98">
        <v>9</v>
      </c>
      <c r="L200" s="98">
        <v>40</v>
      </c>
      <c r="M200" s="111">
        <v>45078</v>
      </c>
      <c r="N200" s="128">
        <v>0.20833333333333334</v>
      </c>
      <c r="O200" s="111">
        <v>45086</v>
      </c>
      <c r="P200" s="128">
        <v>0.95833333333333337</v>
      </c>
      <c r="Q200" s="130" t="s">
        <v>597</v>
      </c>
      <c r="R200" s="98">
        <v>3132892963</v>
      </c>
      <c r="S200" s="117"/>
      <c r="T200" s="110">
        <v>79207</v>
      </c>
      <c r="U200" s="110">
        <v>116834</v>
      </c>
      <c r="V200" s="110">
        <v>434</v>
      </c>
      <c r="W200" s="110" t="str">
        <f>IF(AD200="CANCELADO","N/A",VLOOKUP(V200,MOVIL!$A:$B,2))</f>
        <v>KNZ845</v>
      </c>
      <c r="X200" s="98" t="str">
        <f>IF(AD200="CANCELADO","N/A",VLOOKUP(V200,MOVIL!$A:$P,16))</f>
        <v>MORALES SANCHEZ OSCAR ARMANDO</v>
      </c>
      <c r="Y200" s="110">
        <f>IF(AD200="CANCELADO","N/A",VLOOKUP(V200,MOVIL!$A:$Q,17))</f>
        <v>3102463894</v>
      </c>
      <c r="Z200" s="134">
        <v>7843311.8731429838</v>
      </c>
      <c r="AA200" s="120"/>
      <c r="AB200" s="117"/>
      <c r="AC200" s="118">
        <f t="shared" si="1"/>
        <v>7843311.8731429838</v>
      </c>
      <c r="AD200" s="117"/>
      <c r="AE200" s="117"/>
    </row>
    <row r="201" spans="1:32" s="107" customFormat="1" ht="21" hidden="1" customHeight="1" x14ac:dyDescent="0.2">
      <c r="A201" s="109">
        <v>197</v>
      </c>
      <c r="B201" s="98">
        <v>9</v>
      </c>
      <c r="C201" s="98" t="s">
        <v>21</v>
      </c>
      <c r="D201" s="111">
        <v>45077</v>
      </c>
      <c r="E201" s="110">
        <v>88</v>
      </c>
      <c r="F201" s="98" t="s">
        <v>558</v>
      </c>
      <c r="G201" s="98" t="s">
        <v>657</v>
      </c>
      <c r="H201" s="98" t="s">
        <v>165</v>
      </c>
      <c r="I201" s="123" t="s">
        <v>902</v>
      </c>
      <c r="J201" s="113" t="s">
        <v>902</v>
      </c>
      <c r="K201" s="98">
        <v>3</v>
      </c>
      <c r="L201" s="98">
        <v>40</v>
      </c>
      <c r="M201" s="111">
        <v>45078</v>
      </c>
      <c r="N201" s="128">
        <v>0.3125</v>
      </c>
      <c r="O201" s="111">
        <v>45080</v>
      </c>
      <c r="P201" s="128" t="s">
        <v>317</v>
      </c>
      <c r="Q201" s="130" t="s">
        <v>658</v>
      </c>
      <c r="R201" s="98">
        <v>3107984886</v>
      </c>
      <c r="S201" s="117"/>
      <c r="T201" s="110">
        <v>79212</v>
      </c>
      <c r="U201" s="98">
        <v>116836</v>
      </c>
      <c r="V201" s="110">
        <v>390</v>
      </c>
      <c r="W201" s="110" t="str">
        <f>IF(AD201="CANCELADO","N/A",VLOOKUP(V201,MOVIL!$A:$B,2))</f>
        <v>KNZ843</v>
      </c>
      <c r="X201" s="98" t="str">
        <f>IF(AD201="CANCELADO","N/A",VLOOKUP(V201,MOVIL!$A:$P,16))</f>
        <v>SEPULVEDA FIGUEROA JULIO CESAR</v>
      </c>
      <c r="Y201" s="110">
        <f>IF(AD201="CANCELADO","N/A",VLOOKUP(V201,MOVIL!$A:$Q,17))</f>
        <v>3202728427</v>
      </c>
      <c r="Z201" s="135">
        <v>1977878.6462708395</v>
      </c>
      <c r="AA201" s="120"/>
      <c r="AB201" s="117"/>
      <c r="AC201" s="118">
        <f t="shared" si="1"/>
        <v>1977878.6462708395</v>
      </c>
      <c r="AD201" s="117"/>
      <c r="AE201" s="117"/>
    </row>
    <row r="202" spans="1:32" s="107" customFormat="1" ht="21" hidden="1" customHeight="1" x14ac:dyDescent="0.2">
      <c r="A202" s="109">
        <v>198</v>
      </c>
      <c r="B202" s="110"/>
      <c r="C202" s="113" t="s">
        <v>72</v>
      </c>
      <c r="D202" s="111">
        <v>45058</v>
      </c>
      <c r="E202" s="110">
        <v>204</v>
      </c>
      <c r="F202" s="98" t="s">
        <v>619</v>
      </c>
      <c r="G202" s="98" t="s">
        <v>619</v>
      </c>
      <c r="H202" s="98" t="s">
        <v>2627</v>
      </c>
      <c r="I202" s="127" t="s">
        <v>201</v>
      </c>
      <c r="J202" s="98" t="s">
        <v>201</v>
      </c>
      <c r="K202" s="99">
        <v>3</v>
      </c>
      <c r="L202" s="110">
        <v>20</v>
      </c>
      <c r="M202" s="111">
        <v>45079</v>
      </c>
      <c r="N202" s="128">
        <v>0.22916666666666666</v>
      </c>
      <c r="O202" s="111">
        <v>45081</v>
      </c>
      <c r="P202" s="130">
        <v>0.83333333333333337</v>
      </c>
      <c r="Q202" s="98" t="s">
        <v>202</v>
      </c>
      <c r="R202" s="98">
        <v>3202699044</v>
      </c>
      <c r="S202" s="98"/>
      <c r="T202" s="98">
        <v>79226</v>
      </c>
      <c r="U202" s="98">
        <v>117308</v>
      </c>
      <c r="V202" s="110">
        <v>363</v>
      </c>
      <c r="W202" s="110" t="str">
        <f>IF(AD202="CANCELADO","N/A",VLOOKUP(V202,MOVIL!$A:$B,2))</f>
        <v>EQP710</v>
      </c>
      <c r="X202" s="98" t="str">
        <f>IF(AD202="CANCELADO","N/A",VLOOKUP(V202,MOVIL!$A:$P,16))</f>
        <v>CARLOS FERNANDO VELEZ</v>
      </c>
      <c r="Y202" s="110">
        <f>IF(AD202="CANCELADO","N/A",VLOOKUP(V202,MOVIL!$A:$Q,17))</f>
        <v>313608820</v>
      </c>
      <c r="Z202" s="135">
        <v>3269213.9698544643</v>
      </c>
      <c r="AA202" s="110"/>
      <c r="AB202" s="110"/>
      <c r="AC202" s="118">
        <f t="shared" si="1"/>
        <v>3269213.9698544643</v>
      </c>
      <c r="AD202" s="117"/>
      <c r="AE202" s="117"/>
    </row>
    <row r="203" spans="1:32" s="107" customFormat="1" ht="21" hidden="1" customHeight="1" x14ac:dyDescent="0.2">
      <c r="A203" s="109">
        <v>199</v>
      </c>
      <c r="B203" s="129">
        <v>5</v>
      </c>
      <c r="C203" s="129" t="s">
        <v>21</v>
      </c>
      <c r="D203" s="153">
        <v>45072</v>
      </c>
      <c r="E203" s="129">
        <v>161</v>
      </c>
      <c r="F203" s="129" t="s">
        <v>489</v>
      </c>
      <c r="G203" s="129" t="s">
        <v>490</v>
      </c>
      <c r="H203" s="98" t="s">
        <v>356</v>
      </c>
      <c r="I203" s="127" t="s">
        <v>201</v>
      </c>
      <c r="J203" s="98" t="s">
        <v>201</v>
      </c>
      <c r="K203" s="129">
        <v>1</v>
      </c>
      <c r="L203" s="129">
        <v>38</v>
      </c>
      <c r="M203" s="153">
        <v>45079</v>
      </c>
      <c r="N203" s="156">
        <v>0.22916666666666666</v>
      </c>
      <c r="O203" s="153">
        <v>45079</v>
      </c>
      <c r="P203" s="156">
        <v>0.79166666666666663</v>
      </c>
      <c r="Q203" s="129" t="s">
        <v>504</v>
      </c>
      <c r="R203" s="129">
        <v>3156289188</v>
      </c>
      <c r="S203" s="98"/>
      <c r="T203" s="129">
        <v>79227</v>
      </c>
      <c r="U203" s="129">
        <v>117309</v>
      </c>
      <c r="V203" s="109">
        <v>470</v>
      </c>
      <c r="W203" s="110" t="str">
        <f>IF(AD203="CANCELADO","N/A",VLOOKUP(V203,MOVIL!$A:$B,2))</f>
        <v>LQK873</v>
      </c>
      <c r="X203" s="98" t="str">
        <f>IF(AD203="CANCELADO","N/A",VLOOKUP(V203,MOVIL!$A:$P,16))</f>
        <v>CARREÑO RAMIREZ JHON ARTURO</v>
      </c>
      <c r="Y203" s="110">
        <f>IF(AD203="CANCELADO","N/A",VLOOKUP(V203,MOVIL!$A:$Q,17))</f>
        <v>0</v>
      </c>
      <c r="Z203" s="135">
        <v>768432.54328448535</v>
      </c>
      <c r="AA203" s="109"/>
      <c r="AB203" s="109"/>
      <c r="AC203" s="132">
        <f t="shared" si="1"/>
        <v>768432.54328448535</v>
      </c>
      <c r="AD203" s="117"/>
      <c r="AE203" s="117"/>
    </row>
    <row r="204" spans="1:32" s="107" customFormat="1" ht="21" hidden="1" customHeight="1" x14ac:dyDescent="0.2">
      <c r="A204" s="109">
        <v>200</v>
      </c>
      <c r="B204" s="110"/>
      <c r="C204" s="98" t="s">
        <v>139</v>
      </c>
      <c r="D204" s="111">
        <v>45067</v>
      </c>
      <c r="E204" s="98">
        <v>283</v>
      </c>
      <c r="F204" s="98" t="s">
        <v>620</v>
      </c>
      <c r="G204" s="98" t="s">
        <v>620</v>
      </c>
      <c r="H204" s="98" t="s">
        <v>124</v>
      </c>
      <c r="I204" s="127" t="s">
        <v>430</v>
      </c>
      <c r="J204" s="98" t="s">
        <v>430</v>
      </c>
      <c r="K204" s="110">
        <v>1</v>
      </c>
      <c r="L204" s="110">
        <v>44</v>
      </c>
      <c r="M204" s="111">
        <v>45079</v>
      </c>
      <c r="N204" s="128">
        <v>0.27083333333333331</v>
      </c>
      <c r="O204" s="111">
        <v>45079</v>
      </c>
      <c r="P204" s="114">
        <v>0.66666666666666663</v>
      </c>
      <c r="Q204" s="98" t="s">
        <v>621</v>
      </c>
      <c r="R204" s="98">
        <v>3204976624</v>
      </c>
      <c r="S204" s="98"/>
      <c r="T204" s="98">
        <v>79228</v>
      </c>
      <c r="U204" s="98">
        <v>117310</v>
      </c>
      <c r="V204" s="110">
        <v>436</v>
      </c>
      <c r="W204" s="110" t="str">
        <f>IF(AD204="CANCELADO","N/A",VLOOKUP(V204,MOVIL!$A:$B,2))</f>
        <v>KNZ845</v>
      </c>
      <c r="X204" s="98" t="str">
        <f>IF(AD204="CANCELADO","N/A",VLOOKUP(V204,MOVIL!$A:$P,16))</f>
        <v>MORALES SANCHEZ OSCAR ARMANDO</v>
      </c>
      <c r="Y204" s="110">
        <f>IF(AD204="CANCELADO","N/A",VLOOKUP(V204,MOVIL!$A:$Q,17))</f>
        <v>3102463894</v>
      </c>
      <c r="Z204" s="135">
        <v>1180988.6115798405</v>
      </c>
      <c r="AA204" s="110"/>
      <c r="AB204" s="110"/>
      <c r="AC204" s="118">
        <f t="shared" si="1"/>
        <v>1180988.6115798405</v>
      </c>
      <c r="AD204" s="117"/>
      <c r="AE204" s="117"/>
    </row>
    <row r="205" spans="1:32" s="107" customFormat="1" ht="21" hidden="1" customHeight="1" x14ac:dyDescent="0.2">
      <c r="A205" s="109">
        <v>201</v>
      </c>
      <c r="B205" s="98">
        <v>7</v>
      </c>
      <c r="C205" s="98" t="s">
        <v>21</v>
      </c>
      <c r="D205" s="111">
        <v>45072</v>
      </c>
      <c r="E205" s="110">
        <v>92</v>
      </c>
      <c r="F205" s="98" t="s">
        <v>651</v>
      </c>
      <c r="G205" s="98" t="s">
        <v>651</v>
      </c>
      <c r="H205" s="98" t="s">
        <v>225</v>
      </c>
      <c r="I205" s="127" t="s">
        <v>201</v>
      </c>
      <c r="J205" s="98" t="s">
        <v>201</v>
      </c>
      <c r="K205" s="98">
        <v>3</v>
      </c>
      <c r="L205" s="98">
        <v>40</v>
      </c>
      <c r="M205" s="111">
        <v>45079</v>
      </c>
      <c r="N205" s="128">
        <v>6.9444444444444441E-3</v>
      </c>
      <c r="O205" s="111">
        <v>45081</v>
      </c>
      <c r="P205" s="128">
        <v>0.54166666666666663</v>
      </c>
      <c r="Q205" s="130" t="s">
        <v>652</v>
      </c>
      <c r="R205" s="98">
        <v>3158656543</v>
      </c>
      <c r="S205" s="110"/>
      <c r="T205" s="98">
        <v>79229</v>
      </c>
      <c r="U205" s="98">
        <v>117307</v>
      </c>
      <c r="V205" s="110">
        <v>391</v>
      </c>
      <c r="W205" s="110" t="str">
        <f>IF(AD205="CANCELADO","N/A",VLOOKUP(V205,MOVIL!$A:$B,2))</f>
        <v>KNZ845</v>
      </c>
      <c r="X205" s="98" t="str">
        <f>IF(AD205="CANCELADO","N/A",VLOOKUP(V205,MOVIL!$A:$P,16))</f>
        <v>MORALES SANCHEZ OSCAR ARMANDO</v>
      </c>
      <c r="Y205" s="110">
        <f>IF(AD205="CANCELADO","N/A",VLOOKUP(V205,MOVIL!$A:$Q,17))</f>
        <v>3102463894</v>
      </c>
      <c r="Z205" s="135">
        <v>3171426.1052273805</v>
      </c>
      <c r="AA205" s="120"/>
      <c r="AB205" s="117"/>
      <c r="AC205" s="118">
        <f t="shared" si="1"/>
        <v>3171426.1052273805</v>
      </c>
      <c r="AD205" s="117"/>
      <c r="AE205" s="117"/>
    </row>
    <row r="206" spans="1:32" s="107" customFormat="1" ht="21" hidden="1" customHeight="1" x14ac:dyDescent="0.2">
      <c r="A206" s="109">
        <v>202</v>
      </c>
      <c r="B206" s="98">
        <v>7</v>
      </c>
      <c r="C206" s="98" t="s">
        <v>21</v>
      </c>
      <c r="D206" s="111">
        <v>45072</v>
      </c>
      <c r="E206" s="110">
        <v>46</v>
      </c>
      <c r="F206" s="98" t="s">
        <v>653</v>
      </c>
      <c r="G206" s="98" t="s">
        <v>654</v>
      </c>
      <c r="H206" s="98" t="s">
        <v>124</v>
      </c>
      <c r="I206" s="127" t="s">
        <v>201</v>
      </c>
      <c r="J206" s="98" t="s">
        <v>201</v>
      </c>
      <c r="K206" s="98">
        <v>1</v>
      </c>
      <c r="L206" s="98">
        <v>42</v>
      </c>
      <c r="M206" s="111">
        <v>45079</v>
      </c>
      <c r="N206" s="128">
        <v>0.27083333333333331</v>
      </c>
      <c r="O206" s="111">
        <v>45079</v>
      </c>
      <c r="P206" s="128">
        <v>0.70833333333333337</v>
      </c>
      <c r="Q206" s="130" t="s">
        <v>655</v>
      </c>
      <c r="R206" s="98" t="s">
        <v>656</v>
      </c>
      <c r="S206" s="110"/>
      <c r="T206" s="98">
        <v>79230</v>
      </c>
      <c r="U206" s="98">
        <v>117312</v>
      </c>
      <c r="V206" s="110">
        <v>406</v>
      </c>
      <c r="W206" s="110" t="str">
        <f>IF(AD206="CANCELADO","N/A",VLOOKUP(V206,MOVIL!$A:$B,2))</f>
        <v>KNZ845</v>
      </c>
      <c r="X206" s="98" t="str">
        <f>IF(AD206="CANCELADO","N/A",VLOOKUP(V206,MOVIL!$A:$P,16))</f>
        <v>MORALES SANCHEZ OSCAR ARMANDO</v>
      </c>
      <c r="Y206" s="110">
        <f>IF(AD206="CANCELADO","N/A",VLOOKUP(V206,MOVIL!$A:$Q,17))</f>
        <v>3102463894</v>
      </c>
      <c r="Z206" s="134">
        <v>494469.66156770987</v>
      </c>
      <c r="AA206" s="120"/>
      <c r="AB206" s="117"/>
      <c r="AC206" s="118">
        <f t="shared" si="1"/>
        <v>494469.66156770987</v>
      </c>
      <c r="AD206" s="117"/>
      <c r="AE206" s="117"/>
    </row>
    <row r="207" spans="1:32" s="107" customFormat="1" ht="21" hidden="1" customHeight="1" x14ac:dyDescent="0.2">
      <c r="A207" s="109">
        <v>203</v>
      </c>
      <c r="B207" s="98">
        <v>7</v>
      </c>
      <c r="C207" s="98" t="s">
        <v>21</v>
      </c>
      <c r="D207" s="111">
        <v>45072</v>
      </c>
      <c r="E207" s="110">
        <v>83</v>
      </c>
      <c r="F207" s="98" t="s">
        <v>663</v>
      </c>
      <c r="G207" s="98" t="s">
        <v>664</v>
      </c>
      <c r="H207" s="98" t="s">
        <v>2634</v>
      </c>
      <c r="I207" s="127" t="s">
        <v>402</v>
      </c>
      <c r="J207" s="98" t="s">
        <v>402</v>
      </c>
      <c r="K207" s="98">
        <v>4</v>
      </c>
      <c r="L207" s="98">
        <v>43</v>
      </c>
      <c r="M207" s="111">
        <v>45079</v>
      </c>
      <c r="N207" s="128">
        <v>0.125</v>
      </c>
      <c r="O207" s="111">
        <v>45082</v>
      </c>
      <c r="P207" s="128">
        <v>0.66666666666666663</v>
      </c>
      <c r="Q207" s="130" t="s">
        <v>665</v>
      </c>
      <c r="R207" s="98">
        <v>3137006612</v>
      </c>
      <c r="S207" s="173" t="s">
        <v>666</v>
      </c>
      <c r="T207" s="110">
        <v>79179</v>
      </c>
      <c r="U207" s="98">
        <v>117324</v>
      </c>
      <c r="V207" s="110">
        <v>447</v>
      </c>
      <c r="W207" s="110" t="str">
        <f>IF(AD207="CANCELADO","N/A",VLOOKUP(V207,MOVIL!$A:$B,2))</f>
        <v>KNZ845</v>
      </c>
      <c r="X207" s="98" t="str">
        <f>IF(AD207="CANCELADO","N/A",VLOOKUP(V207,MOVIL!$A:$P,16))</f>
        <v>MORALES SANCHEZ OSCAR ARMANDO</v>
      </c>
      <c r="Y207" s="110">
        <f>IF(AD207="CANCELADO","N/A",VLOOKUP(V207,MOVIL!$A:$Q,17))</f>
        <v>3102463894</v>
      </c>
      <c r="Z207" s="134">
        <v>2011980.0022410261</v>
      </c>
      <c r="AA207" s="110">
        <v>1</v>
      </c>
      <c r="AB207" s="134">
        <v>1200000</v>
      </c>
      <c r="AC207" s="118">
        <f t="shared" si="1"/>
        <v>3211980.0022410261</v>
      </c>
      <c r="AD207" s="117"/>
      <c r="AE207" s="117"/>
    </row>
    <row r="208" spans="1:32" s="107" customFormat="1" ht="21" hidden="1" customHeight="1" x14ac:dyDescent="0.2">
      <c r="A208" s="109">
        <v>204</v>
      </c>
      <c r="B208" s="110"/>
      <c r="C208" s="113" t="s">
        <v>72</v>
      </c>
      <c r="D208" s="111">
        <v>45058</v>
      </c>
      <c r="E208" s="110">
        <v>200</v>
      </c>
      <c r="F208" s="98" t="s">
        <v>211</v>
      </c>
      <c r="G208" s="98" t="s">
        <v>211</v>
      </c>
      <c r="H208" s="98" t="s">
        <v>2628</v>
      </c>
      <c r="I208" s="127" t="s">
        <v>201</v>
      </c>
      <c r="J208" s="98" t="s">
        <v>201</v>
      </c>
      <c r="K208" s="99">
        <v>2</v>
      </c>
      <c r="L208" s="110">
        <v>23</v>
      </c>
      <c r="M208" s="111">
        <v>45080</v>
      </c>
      <c r="N208" s="128">
        <v>0.25</v>
      </c>
      <c r="O208" s="111">
        <v>45081</v>
      </c>
      <c r="P208" s="130">
        <v>0.66666666666666663</v>
      </c>
      <c r="Q208" s="98" t="s">
        <v>213</v>
      </c>
      <c r="R208" s="98">
        <v>3005609192</v>
      </c>
      <c r="S208" s="98"/>
      <c r="T208" s="98">
        <v>79247</v>
      </c>
      <c r="U208" s="98"/>
      <c r="V208" s="110">
        <v>456</v>
      </c>
      <c r="W208" s="110" t="str">
        <f>IF(AD208="CANCELADO","N/A",VLOOKUP(V208,MOVIL!$A:$B,2))</f>
        <v>KNZ845</v>
      </c>
      <c r="X208" s="98" t="str">
        <f>IF(AD208="CANCELADO","N/A",VLOOKUP(V208,MOVIL!$A:$P,16))</f>
        <v>MORALES SANCHEZ OSCAR ARMANDO</v>
      </c>
      <c r="Y208" s="110">
        <f>IF(AD208="CANCELADO","N/A",VLOOKUP(V208,MOVIL!$A:$Q,17))</f>
        <v>3102463894</v>
      </c>
      <c r="Z208" s="134">
        <v>3481097.2889582654</v>
      </c>
      <c r="AA208" s="110"/>
      <c r="AB208" s="110"/>
      <c r="AC208" s="118">
        <f t="shared" si="1"/>
        <v>3481097.2889582654</v>
      </c>
      <c r="AD208" s="117"/>
      <c r="AE208" s="117"/>
    </row>
    <row r="209" spans="1:32" s="107" customFormat="1" ht="21" hidden="1" customHeight="1" x14ac:dyDescent="0.2">
      <c r="A209" s="109">
        <v>205</v>
      </c>
      <c r="B209" s="117"/>
      <c r="C209" s="98" t="s">
        <v>218</v>
      </c>
      <c r="D209" s="111">
        <v>45071</v>
      </c>
      <c r="E209" s="110">
        <v>184</v>
      </c>
      <c r="F209" s="98" t="s">
        <v>639</v>
      </c>
      <c r="G209" s="98" t="s">
        <v>640</v>
      </c>
      <c r="H209" s="98" t="s">
        <v>2629</v>
      </c>
      <c r="I209" s="127" t="s">
        <v>641</v>
      </c>
      <c r="J209" s="98" t="s">
        <v>557</v>
      </c>
      <c r="K209" s="98">
        <v>1</v>
      </c>
      <c r="L209" s="98">
        <v>21</v>
      </c>
      <c r="M209" s="111">
        <v>45080</v>
      </c>
      <c r="N209" s="128">
        <v>0.25</v>
      </c>
      <c r="O209" s="111">
        <v>45080</v>
      </c>
      <c r="P209" s="128" t="s">
        <v>642</v>
      </c>
      <c r="Q209" s="130" t="s">
        <v>643</v>
      </c>
      <c r="R209" s="98">
        <v>3208712889</v>
      </c>
      <c r="S209" s="98" t="s">
        <v>644</v>
      </c>
      <c r="T209" s="98">
        <v>79248</v>
      </c>
      <c r="U209" s="98"/>
      <c r="V209" s="110">
        <v>364</v>
      </c>
      <c r="W209" s="110" t="str">
        <f>IF(AD209="CANCELADO","N/A",VLOOKUP(V209,MOVIL!$A:$B,2))</f>
        <v>EQP710</v>
      </c>
      <c r="X209" s="98" t="str">
        <f>IF(AD209="CANCELADO","N/A",VLOOKUP(V209,MOVIL!$A:$P,16))</f>
        <v>CARLOS FERNANDO VELEZ</v>
      </c>
      <c r="Y209" s="110">
        <f>IF(AD209="CANCELADO","N/A",VLOOKUP(V209,MOVIL!$A:$Q,17))</f>
        <v>313608820</v>
      </c>
      <c r="Z209" s="134">
        <v>1354990.960718934</v>
      </c>
      <c r="AA209" s="120"/>
      <c r="AB209" s="117"/>
      <c r="AC209" s="118">
        <f t="shared" si="1"/>
        <v>1354990.960718934</v>
      </c>
      <c r="AD209" s="117"/>
      <c r="AE209" s="117"/>
    </row>
    <row r="210" spans="1:32" s="107" customFormat="1" ht="21" hidden="1" customHeight="1" x14ac:dyDescent="0.2">
      <c r="A210" s="109">
        <v>206</v>
      </c>
      <c r="B210" s="98">
        <v>1</v>
      </c>
      <c r="C210" s="98" t="s">
        <v>218</v>
      </c>
      <c r="D210" s="111">
        <v>45064</v>
      </c>
      <c r="E210" s="110">
        <v>177</v>
      </c>
      <c r="F210" s="129" t="s">
        <v>622</v>
      </c>
      <c r="G210" s="98" t="s">
        <v>623</v>
      </c>
      <c r="H210" s="98" t="s">
        <v>497</v>
      </c>
      <c r="I210" s="127" t="s">
        <v>557</v>
      </c>
      <c r="J210" s="98" t="s">
        <v>557</v>
      </c>
      <c r="K210" s="110">
        <v>5</v>
      </c>
      <c r="L210" s="110">
        <v>35</v>
      </c>
      <c r="M210" s="111">
        <v>45082</v>
      </c>
      <c r="N210" s="128" t="s">
        <v>624</v>
      </c>
      <c r="O210" s="111">
        <v>45086</v>
      </c>
      <c r="P210" s="114" t="s">
        <v>625</v>
      </c>
      <c r="Q210" s="129" t="s">
        <v>626</v>
      </c>
      <c r="R210" s="98">
        <v>3106390329</v>
      </c>
      <c r="S210" s="98"/>
      <c r="T210" s="98">
        <v>79180</v>
      </c>
      <c r="U210" s="98"/>
      <c r="V210" s="110">
        <v>332</v>
      </c>
      <c r="W210" s="110" t="str">
        <f>IF(AD210="CANCELADO","N/A",VLOOKUP(V210,MOVIL!$A:$B,2))</f>
        <v>EXZ188</v>
      </c>
      <c r="X210" s="98" t="str">
        <f>IF(AD210="CANCELADO","N/A",VLOOKUP(V210,MOVIL!$A:$P,16))</f>
        <v>ELI CARREÑO</v>
      </c>
      <c r="Y210" s="110">
        <f>IF(AD210="CANCELADO","N/A",VLOOKUP(V210,MOVIL!$A:$Q,17))</f>
        <v>313608820</v>
      </c>
      <c r="Z210" s="135">
        <v>2337094.9179130821</v>
      </c>
      <c r="AA210" s="120"/>
      <c r="AB210" s="117"/>
      <c r="AC210" s="118">
        <f t="shared" si="1"/>
        <v>2337094.9179130821</v>
      </c>
      <c r="AD210" s="117"/>
      <c r="AE210" s="117"/>
    </row>
    <row r="211" spans="1:32" s="107" customFormat="1" ht="21" hidden="1" customHeight="1" x14ac:dyDescent="0.2">
      <c r="A211" s="109">
        <v>207</v>
      </c>
      <c r="B211" s="117"/>
      <c r="C211" s="98" t="s">
        <v>139</v>
      </c>
      <c r="D211" s="111">
        <v>45070</v>
      </c>
      <c r="E211" s="110">
        <v>308</v>
      </c>
      <c r="F211" s="129" t="s">
        <v>632</v>
      </c>
      <c r="G211" s="129" t="s">
        <v>632</v>
      </c>
      <c r="H211" s="98" t="s">
        <v>334</v>
      </c>
      <c r="I211" s="104" t="s">
        <v>576</v>
      </c>
      <c r="J211" s="104" t="s">
        <v>576</v>
      </c>
      <c r="K211" s="139">
        <v>5</v>
      </c>
      <c r="L211" s="110">
        <v>40</v>
      </c>
      <c r="M211" s="111">
        <v>45082</v>
      </c>
      <c r="N211" s="128">
        <v>0</v>
      </c>
      <c r="O211" s="111">
        <v>45086</v>
      </c>
      <c r="P211" s="114">
        <v>0.5</v>
      </c>
      <c r="Q211" s="129" t="s">
        <v>633</v>
      </c>
      <c r="R211" s="98" t="s">
        <v>634</v>
      </c>
      <c r="S211" s="98" t="s">
        <v>635</v>
      </c>
      <c r="T211" s="98">
        <v>79257</v>
      </c>
      <c r="U211" s="98">
        <v>117410</v>
      </c>
      <c r="V211" s="110">
        <v>343</v>
      </c>
      <c r="W211" s="110" t="str">
        <f>IF(AD211="CANCELADO","N/A",VLOOKUP(V211,MOVIL!$A:$B,2))</f>
        <v>EXZ188</v>
      </c>
      <c r="X211" s="98" t="str">
        <f>IF(AD211="CANCELADO","N/A",VLOOKUP(V211,MOVIL!$A:$P,16))</f>
        <v>ELI CARREÑO</v>
      </c>
      <c r="Y211" s="110">
        <f>IF(AD211="CANCELADO","N/A",VLOOKUP(V211,MOVIL!$A:$Q,17))</f>
        <v>313608820</v>
      </c>
      <c r="Z211" s="134">
        <v>7596099.5492540691</v>
      </c>
      <c r="AA211" s="120"/>
      <c r="AB211" s="117"/>
      <c r="AC211" s="118">
        <f t="shared" si="1"/>
        <v>7596099.5492540691</v>
      </c>
      <c r="AD211" s="117"/>
      <c r="AE211" s="117"/>
    </row>
    <row r="212" spans="1:32" s="107" customFormat="1" ht="21" hidden="1" customHeight="1" x14ac:dyDescent="0.2">
      <c r="A212" s="109">
        <v>208</v>
      </c>
      <c r="B212" s="110">
        <v>10</v>
      </c>
      <c r="C212" s="113" t="s">
        <v>21</v>
      </c>
      <c r="D212" s="111">
        <v>45080</v>
      </c>
      <c r="E212" s="98">
        <v>78</v>
      </c>
      <c r="F212" s="174" t="s">
        <v>671</v>
      </c>
      <c r="G212" s="113" t="s">
        <v>672</v>
      </c>
      <c r="H212" s="98" t="s">
        <v>2628</v>
      </c>
      <c r="I212" s="123" t="s">
        <v>902</v>
      </c>
      <c r="J212" s="113" t="s">
        <v>902</v>
      </c>
      <c r="K212" s="113">
        <v>2</v>
      </c>
      <c r="L212" s="113">
        <v>30</v>
      </c>
      <c r="M212" s="111">
        <v>45082</v>
      </c>
      <c r="N212" s="175">
        <v>0.25</v>
      </c>
      <c r="O212" s="111">
        <v>45083</v>
      </c>
      <c r="P212" s="175">
        <v>0.79166666666666663</v>
      </c>
      <c r="Q212" s="113" t="s">
        <v>673</v>
      </c>
      <c r="R212" s="113">
        <v>3178947366</v>
      </c>
      <c r="S212" s="117"/>
      <c r="T212" s="98">
        <v>79266</v>
      </c>
      <c r="U212" s="98"/>
      <c r="V212" s="110">
        <v>391</v>
      </c>
      <c r="W212" s="110" t="str">
        <f>IF(AD212="CANCELADO","N/A",VLOOKUP(V212,MOVIL!$A:$B,2))</f>
        <v>KNZ845</v>
      </c>
      <c r="X212" s="98" t="str">
        <f>IF(AD212="CANCELADO","N/A",VLOOKUP(V212,MOVIL!$A:$P,16))</f>
        <v>MORALES SANCHEZ OSCAR ARMANDO</v>
      </c>
      <c r="Y212" s="110">
        <f>IF(AD212="CANCELADO","N/A",VLOOKUP(V212,MOVIL!$A:$Q,17))</f>
        <v>3102463894</v>
      </c>
      <c r="Z212" s="134">
        <v>1757371.8664199049</v>
      </c>
      <c r="AA212" s="120"/>
      <c r="AB212" s="176"/>
      <c r="AC212" s="118">
        <f t="shared" si="1"/>
        <v>1757371.8664199049</v>
      </c>
      <c r="AD212" s="117"/>
      <c r="AE212" s="117"/>
    </row>
    <row r="213" spans="1:32" s="107" customFormat="1" ht="21" hidden="1" customHeight="1" x14ac:dyDescent="0.2">
      <c r="A213" s="109">
        <v>209</v>
      </c>
      <c r="B213" s="98">
        <v>1</v>
      </c>
      <c r="C213" s="98" t="s">
        <v>218</v>
      </c>
      <c r="D213" s="111">
        <v>45065</v>
      </c>
      <c r="E213" s="110">
        <v>173</v>
      </c>
      <c r="F213" s="129" t="s">
        <v>627</v>
      </c>
      <c r="G213" s="98" t="s">
        <v>628</v>
      </c>
      <c r="H213" s="98" t="s">
        <v>524</v>
      </c>
      <c r="I213" s="104" t="s">
        <v>629</v>
      </c>
      <c r="J213" s="104" t="s">
        <v>629</v>
      </c>
      <c r="K213" s="110">
        <v>3</v>
      </c>
      <c r="L213" s="110">
        <v>26</v>
      </c>
      <c r="M213" s="111">
        <v>45083</v>
      </c>
      <c r="N213" s="128">
        <v>0.41666666666666702</v>
      </c>
      <c r="O213" s="111">
        <v>45085</v>
      </c>
      <c r="P213" s="114">
        <v>0.83333333333333304</v>
      </c>
      <c r="Q213" s="129" t="s">
        <v>630</v>
      </c>
      <c r="R213" s="98">
        <v>3124888850</v>
      </c>
      <c r="S213" s="98" t="s">
        <v>631</v>
      </c>
      <c r="T213" s="98">
        <v>79289</v>
      </c>
      <c r="U213" s="110">
        <v>117428</v>
      </c>
      <c r="V213" s="110">
        <v>363</v>
      </c>
      <c r="W213" s="110" t="str">
        <f>IF(AD213="CANCELADO","N/A",VLOOKUP(V213,MOVIL!$A:$B,2))</f>
        <v>EQP710</v>
      </c>
      <c r="X213" s="98" t="str">
        <f>IF(AD213="CANCELADO","N/A",VLOOKUP(V213,MOVIL!$A:$P,16))</f>
        <v>CARLOS FERNANDO VELEZ</v>
      </c>
      <c r="Y213" s="110">
        <f>IF(AD213="CANCELADO","N/A",VLOOKUP(V213,MOVIL!$A:$Q,17))</f>
        <v>313608820</v>
      </c>
      <c r="Z213" s="135">
        <v>2002219</v>
      </c>
      <c r="AA213" s="120"/>
      <c r="AB213" s="117"/>
      <c r="AC213" s="118">
        <f t="shared" si="1"/>
        <v>2002219</v>
      </c>
      <c r="AD213" s="117"/>
      <c r="AE213" s="117"/>
    </row>
    <row r="214" spans="1:32" s="107" customFormat="1" ht="21" hidden="1" customHeight="1" x14ac:dyDescent="0.2">
      <c r="A214" s="109">
        <v>210</v>
      </c>
      <c r="B214" s="100">
        <v>9</v>
      </c>
      <c r="C214" s="177" t="s">
        <v>21</v>
      </c>
      <c r="D214" s="101">
        <v>45079</v>
      </c>
      <c r="E214" s="99">
        <v>18</v>
      </c>
      <c r="F214" s="99" t="s">
        <v>668</v>
      </c>
      <c r="G214" s="99" t="s">
        <v>669</v>
      </c>
      <c r="H214" s="98" t="s">
        <v>2635</v>
      </c>
      <c r="I214" s="112" t="s">
        <v>902</v>
      </c>
      <c r="J214" s="112" t="s">
        <v>902</v>
      </c>
      <c r="K214" s="99">
        <v>1</v>
      </c>
      <c r="L214" s="99">
        <v>34</v>
      </c>
      <c r="M214" s="111">
        <v>45083</v>
      </c>
      <c r="N214" s="178">
        <v>0.22916666666666666</v>
      </c>
      <c r="O214" s="101">
        <v>45083</v>
      </c>
      <c r="P214" s="178">
        <v>0.75</v>
      </c>
      <c r="Q214" s="99" t="s">
        <v>670</v>
      </c>
      <c r="R214" s="179">
        <v>3103196505</v>
      </c>
      <c r="S214" s="117"/>
      <c r="T214" s="98">
        <v>79290</v>
      </c>
      <c r="U214" s="110">
        <v>117435</v>
      </c>
      <c r="V214" s="110">
        <v>406</v>
      </c>
      <c r="W214" s="110" t="str">
        <f>IF(AD214="CANCELADO","N/A",VLOOKUP(V214,MOVIL!$A:$B,2))</f>
        <v>KNZ845</v>
      </c>
      <c r="X214" s="98" t="str">
        <f>IF(AD214="CANCELADO","N/A",VLOOKUP(V214,MOVIL!$A:$P,16))</f>
        <v>MORALES SANCHEZ OSCAR ARMANDO</v>
      </c>
      <c r="Y214" s="110">
        <f>IF(AD214="CANCELADO","N/A",VLOOKUP(V214,MOVIL!$A:$Q,17))</f>
        <v>3102463894</v>
      </c>
      <c r="Z214" s="135">
        <v>904837.96716523287</v>
      </c>
      <c r="AA214" s="120"/>
      <c r="AB214" s="117"/>
      <c r="AC214" s="118">
        <f t="shared" si="1"/>
        <v>904837.96716523287</v>
      </c>
      <c r="AD214" s="117"/>
      <c r="AE214" s="117"/>
    </row>
    <row r="215" spans="1:32" s="107" customFormat="1" ht="21" hidden="1" customHeight="1" x14ac:dyDescent="0.2">
      <c r="A215" s="109">
        <v>211</v>
      </c>
      <c r="B215" s="110">
        <v>10</v>
      </c>
      <c r="C215" s="113" t="s">
        <v>21</v>
      </c>
      <c r="D215" s="111">
        <v>45080</v>
      </c>
      <c r="E215" s="98">
        <v>21</v>
      </c>
      <c r="F215" s="98" t="s">
        <v>471</v>
      </c>
      <c r="G215" s="113" t="s">
        <v>471</v>
      </c>
      <c r="H215" s="98" t="s">
        <v>225</v>
      </c>
      <c r="I215" s="123" t="s">
        <v>902</v>
      </c>
      <c r="J215" s="113" t="s">
        <v>902</v>
      </c>
      <c r="K215" s="113">
        <v>5</v>
      </c>
      <c r="L215" s="113">
        <v>33</v>
      </c>
      <c r="M215" s="111">
        <v>45083</v>
      </c>
      <c r="N215" s="113" t="s">
        <v>262</v>
      </c>
      <c r="O215" s="111">
        <v>45087</v>
      </c>
      <c r="P215" s="113" t="s">
        <v>372</v>
      </c>
      <c r="Q215" s="113" t="s">
        <v>259</v>
      </c>
      <c r="R215" s="113">
        <v>3157907431</v>
      </c>
      <c r="S215" s="117"/>
      <c r="T215" s="98">
        <v>79291</v>
      </c>
      <c r="U215" s="110">
        <v>117430</v>
      </c>
      <c r="V215" s="110">
        <v>342</v>
      </c>
      <c r="W215" s="110" t="str">
        <f>IF(AD215="CANCELADO","N/A",VLOOKUP(V215,MOVIL!$A:$B,2))</f>
        <v>EXZ188</v>
      </c>
      <c r="X215" s="98" t="str">
        <f>IF(AD215="CANCELADO","N/A",VLOOKUP(V215,MOVIL!$A:$P,16))</f>
        <v>ELI CARREÑO</v>
      </c>
      <c r="Y215" s="110">
        <f>IF(AD215="CANCELADO","N/A",VLOOKUP(V215,MOVIL!$A:$Q,17))</f>
        <v>313608820</v>
      </c>
      <c r="Z215" s="135">
        <v>4724189.8358261641</v>
      </c>
      <c r="AA215" s="120"/>
      <c r="AB215" s="117"/>
      <c r="AC215" s="118">
        <f t="shared" si="1"/>
        <v>4724189.8358261641</v>
      </c>
      <c r="AD215" s="117"/>
      <c r="AE215" s="117"/>
    </row>
    <row r="216" spans="1:32" s="107" customFormat="1" ht="21" hidden="1" customHeight="1" x14ac:dyDescent="0.2">
      <c r="A216" s="109">
        <v>212</v>
      </c>
      <c r="B216" s="117"/>
      <c r="C216" s="98" t="s">
        <v>422</v>
      </c>
      <c r="D216" s="111">
        <v>45076</v>
      </c>
      <c r="E216" s="98">
        <v>247</v>
      </c>
      <c r="F216" s="98" t="s">
        <v>675</v>
      </c>
      <c r="G216" s="98" t="s">
        <v>675</v>
      </c>
      <c r="H216" s="98" t="s">
        <v>2636</v>
      </c>
      <c r="I216" s="127" t="s">
        <v>676</v>
      </c>
      <c r="J216" s="98" t="s">
        <v>676</v>
      </c>
      <c r="K216" s="113">
        <v>1</v>
      </c>
      <c r="L216" s="113">
        <v>35</v>
      </c>
      <c r="M216" s="111">
        <v>45084</v>
      </c>
      <c r="N216" s="113" t="s">
        <v>262</v>
      </c>
      <c r="O216" s="111">
        <v>45084</v>
      </c>
      <c r="P216" s="113" t="s">
        <v>677</v>
      </c>
      <c r="Q216" s="113" t="s">
        <v>678</v>
      </c>
      <c r="R216" s="113">
        <v>3142109350</v>
      </c>
      <c r="S216" s="117"/>
      <c r="T216" s="110">
        <v>79303</v>
      </c>
      <c r="U216" s="110">
        <v>117444</v>
      </c>
      <c r="V216" s="110">
        <v>392</v>
      </c>
      <c r="W216" s="110" t="str">
        <f>IF(AD216="CANCELADO","N/A",VLOOKUP(V216,MOVIL!$A:$B,2))</f>
        <v>KNZ845</v>
      </c>
      <c r="X216" s="98" t="str">
        <f>IF(AD216="CANCELADO","N/A",VLOOKUP(V216,MOVIL!$A:$P,16))</f>
        <v>MORALES SANCHEZ OSCAR ARMANDO</v>
      </c>
      <c r="Y216" s="110">
        <f>IF(AD216="CANCELADO","N/A",VLOOKUP(V216,MOVIL!$A:$Q,17))</f>
        <v>3102463894</v>
      </c>
      <c r="Z216" s="135">
        <v>1083870.086008714</v>
      </c>
      <c r="AA216" s="120"/>
      <c r="AB216" s="117"/>
      <c r="AC216" s="118">
        <f t="shared" si="1"/>
        <v>1083870.086008714</v>
      </c>
      <c r="AD216" s="117"/>
      <c r="AE216" s="117"/>
    </row>
    <row r="217" spans="1:32" s="107" customFormat="1" ht="21" hidden="1" customHeight="1" x14ac:dyDescent="0.2">
      <c r="A217" s="109">
        <v>213</v>
      </c>
      <c r="B217" s="117"/>
      <c r="C217" s="113" t="s">
        <v>72</v>
      </c>
      <c r="D217" s="111">
        <v>45076</v>
      </c>
      <c r="E217" s="98">
        <v>197</v>
      </c>
      <c r="F217" s="98" t="s">
        <v>679</v>
      </c>
      <c r="G217" s="98" t="s">
        <v>679</v>
      </c>
      <c r="H217" s="98" t="s">
        <v>524</v>
      </c>
      <c r="I217" s="127" t="s">
        <v>201</v>
      </c>
      <c r="J217" s="98" t="s">
        <v>201</v>
      </c>
      <c r="K217" s="109">
        <v>2</v>
      </c>
      <c r="L217" s="113">
        <v>35</v>
      </c>
      <c r="M217" s="111">
        <v>45084</v>
      </c>
      <c r="N217" s="180">
        <v>0.20833333333333334</v>
      </c>
      <c r="O217" s="111">
        <v>45085</v>
      </c>
      <c r="P217" s="113" t="s">
        <v>677</v>
      </c>
      <c r="Q217" s="113" t="s">
        <v>680</v>
      </c>
      <c r="R217" s="113">
        <v>3112742731</v>
      </c>
      <c r="S217" s="117"/>
      <c r="T217" s="110">
        <v>79305</v>
      </c>
      <c r="U217" s="110" t="s">
        <v>681</v>
      </c>
      <c r="V217" s="110">
        <v>429</v>
      </c>
      <c r="W217" s="110" t="str">
        <f>IF(AD217="CANCELADO","N/A",VLOOKUP(V217,MOVIL!$A:$B,2))</f>
        <v>KNZ845</v>
      </c>
      <c r="X217" s="98" t="str">
        <f>IF(AD217="CANCELADO","N/A",VLOOKUP(V217,MOVIL!$A:$P,16))</f>
        <v>MORALES SANCHEZ OSCAR ARMANDO</v>
      </c>
      <c r="Y217" s="110">
        <f>IF(AD217="CANCELADO","N/A",VLOOKUP(V217,MOVIL!$A:$Q,17))</f>
        <v>3102463894</v>
      </c>
      <c r="Z217" s="135">
        <v>3042310.9593765466</v>
      </c>
      <c r="AA217" s="120"/>
      <c r="AB217" s="117"/>
      <c r="AC217" s="118">
        <f t="shared" si="1"/>
        <v>3042310.9593765466</v>
      </c>
      <c r="AD217" s="117"/>
      <c r="AE217" s="117"/>
    </row>
    <row r="218" spans="1:32" s="107" customFormat="1" ht="21" hidden="1" customHeight="1" x14ac:dyDescent="0.2">
      <c r="A218" s="109">
        <v>214</v>
      </c>
      <c r="B218" s="117"/>
      <c r="C218" s="113" t="s">
        <v>72</v>
      </c>
      <c r="D218" s="111">
        <v>45076</v>
      </c>
      <c r="E218" s="98">
        <v>197</v>
      </c>
      <c r="F218" s="98" t="s">
        <v>679</v>
      </c>
      <c r="G218" s="98" t="s">
        <v>679</v>
      </c>
      <c r="H218" s="98" t="s">
        <v>524</v>
      </c>
      <c r="I218" s="127" t="s">
        <v>201</v>
      </c>
      <c r="J218" s="98" t="s">
        <v>201</v>
      </c>
      <c r="K218" s="109">
        <v>2</v>
      </c>
      <c r="L218" s="113">
        <v>35</v>
      </c>
      <c r="M218" s="111">
        <v>45084</v>
      </c>
      <c r="N218" s="180">
        <v>0.20833333333333334</v>
      </c>
      <c r="O218" s="111">
        <v>45085</v>
      </c>
      <c r="P218" s="113" t="s">
        <v>677</v>
      </c>
      <c r="Q218" s="113" t="s">
        <v>680</v>
      </c>
      <c r="R218" s="113">
        <v>3112742731</v>
      </c>
      <c r="S218" s="117"/>
      <c r="T218" s="110">
        <v>79305</v>
      </c>
      <c r="U218" s="110" t="s">
        <v>682</v>
      </c>
      <c r="V218" s="110">
        <v>453</v>
      </c>
      <c r="W218" s="110" t="str">
        <f>IF(AD218="CANCELADO","N/A",VLOOKUP(V218,MOVIL!$A:$B,2))</f>
        <v>KNZ845</v>
      </c>
      <c r="X218" s="98" t="str">
        <f>IF(AD218="CANCELADO","N/A",VLOOKUP(V218,MOVIL!$A:$P,16))</f>
        <v>MORALES SANCHEZ OSCAR ARMANDO</v>
      </c>
      <c r="Y218" s="110">
        <f>IF(AD218="CANCELADO","N/A",VLOOKUP(V218,MOVIL!$A:$Q,17))</f>
        <v>3102463894</v>
      </c>
      <c r="Z218" s="135">
        <v>3042310.9593765466</v>
      </c>
      <c r="AA218" s="120"/>
      <c r="AB218" s="117"/>
      <c r="AC218" s="118">
        <f t="shared" si="1"/>
        <v>3042310.9593765466</v>
      </c>
      <c r="AD218" s="117"/>
      <c r="AE218" s="117"/>
    </row>
    <row r="219" spans="1:32" s="107" customFormat="1" ht="21" hidden="1" customHeight="1" x14ac:dyDescent="0.2">
      <c r="A219" s="109">
        <v>215</v>
      </c>
      <c r="B219" s="181"/>
      <c r="C219" s="182" t="s">
        <v>72</v>
      </c>
      <c r="D219" s="183">
        <v>45076</v>
      </c>
      <c r="E219" s="184">
        <v>52</v>
      </c>
      <c r="F219" s="184" t="s">
        <v>683</v>
      </c>
      <c r="G219" s="184" t="s">
        <v>683</v>
      </c>
      <c r="H219" s="184"/>
      <c r="I219" s="185" t="s">
        <v>201</v>
      </c>
      <c r="J219" s="184" t="s">
        <v>201</v>
      </c>
      <c r="K219" s="186">
        <v>1</v>
      </c>
      <c r="L219" s="186">
        <v>20</v>
      </c>
      <c r="M219" s="183">
        <v>45085</v>
      </c>
      <c r="N219" s="187">
        <v>0.20833333333333334</v>
      </c>
      <c r="O219" s="188">
        <v>45087</v>
      </c>
      <c r="P219" s="182" t="s">
        <v>677</v>
      </c>
      <c r="Q219" s="182" t="s">
        <v>684</v>
      </c>
      <c r="R219" s="182">
        <v>3208998714</v>
      </c>
      <c r="S219" s="189" t="s">
        <v>685</v>
      </c>
      <c r="T219" s="186"/>
      <c r="U219" s="186"/>
      <c r="V219" s="181"/>
      <c r="W219" s="186" t="str">
        <f>IF(AD219="CANCELADO","N/A",VLOOKUP(V219,MOVIL!$A:$B,2))</f>
        <v>N/A</v>
      </c>
      <c r="X219" s="184" t="str">
        <f>IF(AD219="CANCELADO","N/A",VLOOKUP(V219,MOVIL!$A:$P,16))</f>
        <v>N/A</v>
      </c>
      <c r="Y219" s="186" t="str">
        <f>IF(AD219="CANCELADO","N/A",VLOOKUP(V219,MOVIL!$A:$Q,17))</f>
        <v>N/A</v>
      </c>
      <c r="Z219" s="190"/>
      <c r="AA219" s="191"/>
      <c r="AB219" s="181"/>
      <c r="AC219" s="192">
        <f t="shared" si="1"/>
        <v>0</v>
      </c>
      <c r="AD219" s="193" t="s">
        <v>827</v>
      </c>
      <c r="AE219" s="181"/>
      <c r="AF219" s="382"/>
    </row>
    <row r="220" spans="1:32" s="107" customFormat="1" ht="21" hidden="1" customHeight="1" x14ac:dyDescent="0.2">
      <c r="A220" s="109">
        <v>216</v>
      </c>
      <c r="B220" s="140"/>
      <c r="C220" s="168" t="s">
        <v>139</v>
      </c>
      <c r="D220" s="194">
        <v>45070</v>
      </c>
      <c r="E220" s="195">
        <v>314</v>
      </c>
      <c r="F220" s="168" t="s">
        <v>636</v>
      </c>
      <c r="G220" s="168" t="s">
        <v>636</v>
      </c>
      <c r="H220" s="98" t="s">
        <v>356</v>
      </c>
      <c r="I220" s="196" t="s">
        <v>95</v>
      </c>
      <c r="J220" s="168" t="s">
        <v>95</v>
      </c>
      <c r="K220" s="197">
        <v>1</v>
      </c>
      <c r="L220" s="195">
        <v>17</v>
      </c>
      <c r="M220" s="194">
        <v>45087</v>
      </c>
      <c r="N220" s="198">
        <v>0.25</v>
      </c>
      <c r="O220" s="194">
        <v>45087</v>
      </c>
      <c r="P220" s="199">
        <v>0.79166666666666663</v>
      </c>
      <c r="Q220" s="146" t="s">
        <v>637</v>
      </c>
      <c r="R220" s="168">
        <v>3153157173</v>
      </c>
      <c r="S220" s="168" t="s">
        <v>638</v>
      </c>
      <c r="T220" s="168">
        <v>79350</v>
      </c>
      <c r="U220" s="168">
        <v>117537</v>
      </c>
      <c r="V220" s="195">
        <v>440</v>
      </c>
      <c r="W220" s="110" t="str">
        <f>IF(AD220="CANCELADO","N/A",VLOOKUP(V220,MOVIL!$A:$B,2))</f>
        <v>KNZ845</v>
      </c>
      <c r="X220" s="98" t="str">
        <f>IF(AD220="CANCELADO","N/A",VLOOKUP(V220,MOVIL!$A:$P,16))</f>
        <v>MORALES SANCHEZ OSCAR ARMANDO</v>
      </c>
      <c r="Y220" s="110">
        <f>IF(AD220="CANCELADO","N/A",VLOOKUP(V220,MOVIL!$A:$Q,17))</f>
        <v>3102463894</v>
      </c>
      <c r="Z220" s="134">
        <v>688134.20399999991</v>
      </c>
      <c r="AA220" s="200"/>
      <c r="AB220" s="140"/>
      <c r="AC220" s="118">
        <f t="shared" si="1"/>
        <v>688134.20399999991</v>
      </c>
      <c r="AD220" s="117"/>
      <c r="AE220" s="117"/>
    </row>
    <row r="221" spans="1:32" s="107" customFormat="1" ht="21" hidden="1" customHeight="1" x14ac:dyDescent="0.2">
      <c r="A221" s="109">
        <v>217</v>
      </c>
      <c r="B221" s="100">
        <v>9</v>
      </c>
      <c r="C221" s="177" t="s">
        <v>21</v>
      </c>
      <c r="D221" s="111">
        <v>45079</v>
      </c>
      <c r="E221" s="110">
        <v>106</v>
      </c>
      <c r="F221" s="98" t="s">
        <v>527</v>
      </c>
      <c r="G221" s="98" t="s">
        <v>527</v>
      </c>
      <c r="H221" s="98" t="s">
        <v>247</v>
      </c>
      <c r="I221" s="127" t="s">
        <v>95</v>
      </c>
      <c r="J221" s="98" t="s">
        <v>95</v>
      </c>
      <c r="K221" s="139">
        <v>1</v>
      </c>
      <c r="L221" s="110">
        <v>25</v>
      </c>
      <c r="M221" s="111">
        <v>45087</v>
      </c>
      <c r="N221" s="128">
        <v>0.3125</v>
      </c>
      <c r="O221" s="111">
        <v>45087</v>
      </c>
      <c r="P221" s="114">
        <v>0.75</v>
      </c>
      <c r="Q221" s="129" t="s">
        <v>528</v>
      </c>
      <c r="R221" s="129">
        <v>3153554156</v>
      </c>
      <c r="S221" s="108" t="s">
        <v>667</v>
      </c>
      <c r="T221" s="110">
        <v>79251</v>
      </c>
      <c r="U221" s="110">
        <v>117588</v>
      </c>
      <c r="V221" s="110">
        <v>470</v>
      </c>
      <c r="W221" s="110" t="str">
        <f>IF(AD221="CANCELADO","N/A",VLOOKUP(V221,MOVIL!$A:$B,2))</f>
        <v>LQK873</v>
      </c>
      <c r="X221" s="98" t="str">
        <f>IF(AD221="CANCELADO","N/A",VLOOKUP(V221,MOVIL!$A:$P,16))</f>
        <v>CARREÑO RAMIREZ JHON ARTURO</v>
      </c>
      <c r="Y221" s="110">
        <f>IF(AD221="CANCELADO","N/A",VLOOKUP(V221,MOVIL!$A:$Q,17))</f>
        <v>0</v>
      </c>
      <c r="Z221" s="134">
        <v>529723.05149317707</v>
      </c>
      <c r="AA221" s="120"/>
      <c r="AB221" s="117"/>
      <c r="AC221" s="118">
        <f t="shared" si="1"/>
        <v>529723.05149317707</v>
      </c>
      <c r="AD221" s="117"/>
      <c r="AE221" s="117"/>
    </row>
    <row r="222" spans="1:32" s="107" customFormat="1" ht="21" hidden="1" customHeight="1" x14ac:dyDescent="0.2">
      <c r="A222" s="109">
        <v>218</v>
      </c>
      <c r="B222" s="201"/>
      <c r="C222" s="155" t="s">
        <v>690</v>
      </c>
      <c r="D222" s="153">
        <v>45090</v>
      </c>
      <c r="E222" s="129">
        <v>323</v>
      </c>
      <c r="F222" s="129" t="s">
        <v>691</v>
      </c>
      <c r="G222" s="129" t="s">
        <v>691</v>
      </c>
      <c r="H222" s="98" t="s">
        <v>97</v>
      </c>
      <c r="I222" s="161" t="s">
        <v>95</v>
      </c>
      <c r="J222" s="129" t="s">
        <v>95</v>
      </c>
      <c r="K222" s="109">
        <v>1</v>
      </c>
      <c r="L222" s="155">
        <v>27</v>
      </c>
      <c r="M222" s="153">
        <v>45095</v>
      </c>
      <c r="N222" s="180">
        <v>0.5</v>
      </c>
      <c r="O222" s="153">
        <v>45095</v>
      </c>
      <c r="P222" s="202">
        <v>0.8125</v>
      </c>
      <c r="Q222" s="155" t="s">
        <v>692</v>
      </c>
      <c r="R222" s="155" t="s">
        <v>693</v>
      </c>
      <c r="S222" s="201"/>
      <c r="T222" s="109">
        <v>79505</v>
      </c>
      <c r="U222" s="129"/>
      <c r="V222" s="109">
        <v>374</v>
      </c>
      <c r="W222" s="110" t="str">
        <f>IF(AD222="CANCELADO","N/A",VLOOKUP(V222,MOVIL!$A:$B,2))</f>
        <v>EQP202</v>
      </c>
      <c r="X222" s="98" t="str">
        <f>IF(AD222="CANCELADO","N/A",VLOOKUP(V222,MOVIL!$A:$P,16))</f>
        <v>VESGA CASALLAS ALBERTO</v>
      </c>
      <c r="Y222" s="110">
        <f>IF(AD222="CANCELADO","N/A",VLOOKUP(V222,MOVIL!$A:$Q,17))</f>
        <v>3105756034</v>
      </c>
      <c r="Z222" s="425">
        <v>263732</v>
      </c>
      <c r="AA222" s="203"/>
      <c r="AB222" s="201"/>
      <c r="AC222" s="132">
        <f t="shared" si="1"/>
        <v>263732</v>
      </c>
      <c r="AD222" s="117"/>
      <c r="AE222" s="117"/>
    </row>
    <row r="223" spans="1:32" s="107" customFormat="1" ht="21" hidden="1" customHeight="1" x14ac:dyDescent="0.2">
      <c r="A223" s="109">
        <v>219</v>
      </c>
      <c r="B223" s="117"/>
      <c r="C223" s="155" t="s">
        <v>690</v>
      </c>
      <c r="D223" s="111">
        <v>45090</v>
      </c>
      <c r="E223" s="98">
        <v>323</v>
      </c>
      <c r="F223" s="98" t="s">
        <v>691</v>
      </c>
      <c r="G223" s="98" t="s">
        <v>691</v>
      </c>
      <c r="H223" s="98" t="s">
        <v>97</v>
      </c>
      <c r="I223" s="127" t="s">
        <v>95</v>
      </c>
      <c r="J223" s="98" t="s">
        <v>95</v>
      </c>
      <c r="K223" s="109">
        <v>1</v>
      </c>
      <c r="L223" s="113">
        <v>27</v>
      </c>
      <c r="M223" s="111">
        <v>45095</v>
      </c>
      <c r="N223" s="180">
        <v>0.5</v>
      </c>
      <c r="O223" s="111">
        <v>45095</v>
      </c>
      <c r="P223" s="204">
        <v>0.8125</v>
      </c>
      <c r="Q223" s="113" t="s">
        <v>692</v>
      </c>
      <c r="R223" s="113" t="s">
        <v>693</v>
      </c>
      <c r="S223" s="117"/>
      <c r="T223" s="110">
        <v>79505</v>
      </c>
      <c r="U223" s="98"/>
      <c r="V223" s="110">
        <v>371</v>
      </c>
      <c r="W223" s="110" t="str">
        <f>IF(AD223="CANCELADO","N/A",VLOOKUP(V223,MOVIL!$A:$B,2))</f>
        <v>EQP202</v>
      </c>
      <c r="X223" s="98" t="str">
        <f>IF(AD223="CANCELADO","N/A",VLOOKUP(V223,MOVIL!$A:$P,16))</f>
        <v>VESGA CASALLAS ALBERTO</v>
      </c>
      <c r="Y223" s="110">
        <f>IF(AD223="CANCELADO","N/A",VLOOKUP(V223,MOVIL!$A:$Q,17))</f>
        <v>3105756034</v>
      </c>
      <c r="Z223" s="135">
        <v>263732</v>
      </c>
      <c r="AA223" s="120"/>
      <c r="AB223" s="117"/>
      <c r="AC223" s="118">
        <f t="shared" si="1"/>
        <v>263732</v>
      </c>
      <c r="AD223" s="117"/>
      <c r="AE223" s="117"/>
    </row>
    <row r="224" spans="1:32" s="107" customFormat="1" ht="21" hidden="1" customHeight="1" x14ac:dyDescent="0.2">
      <c r="A224" s="109">
        <v>220</v>
      </c>
      <c r="B224" s="117"/>
      <c r="C224" s="113" t="s">
        <v>188</v>
      </c>
      <c r="D224" s="111">
        <v>45090</v>
      </c>
      <c r="E224" s="98">
        <v>168</v>
      </c>
      <c r="F224" s="98" t="s">
        <v>687</v>
      </c>
      <c r="G224" s="98" t="s">
        <v>687</v>
      </c>
      <c r="H224" s="98" t="s">
        <v>225</v>
      </c>
      <c r="I224" s="127" t="s">
        <v>686</v>
      </c>
      <c r="J224" s="98" t="s">
        <v>686</v>
      </c>
      <c r="K224" s="109">
        <v>6</v>
      </c>
      <c r="L224" s="113">
        <v>8</v>
      </c>
      <c r="M224" s="111">
        <v>45098</v>
      </c>
      <c r="N224" s="180">
        <v>0.8125</v>
      </c>
      <c r="O224" s="111">
        <v>45103</v>
      </c>
      <c r="P224" s="205">
        <v>0.91666666666666663</v>
      </c>
      <c r="Q224" s="206" t="s">
        <v>688</v>
      </c>
      <c r="R224" s="113" t="s">
        <v>689</v>
      </c>
      <c r="S224" s="207"/>
      <c r="T224" s="110">
        <v>79532</v>
      </c>
      <c r="U224" s="98">
        <v>117842</v>
      </c>
      <c r="V224" s="110">
        <v>448</v>
      </c>
      <c r="W224" s="110" t="str">
        <f>IF(AD224="CANCELADO","N/A",VLOOKUP(V224,MOVIL!$A:$B,2))</f>
        <v>KNZ845</v>
      </c>
      <c r="X224" s="98" t="str">
        <f>IF(AD224="CANCELADO","N/A",VLOOKUP(V224,MOVIL!$A:$P,16))</f>
        <v>MORALES SANCHEZ OSCAR ARMANDO</v>
      </c>
      <c r="Y224" s="110">
        <f>IF(AD224="CANCELADO","N/A",VLOOKUP(V224,MOVIL!$A:$Q,17))</f>
        <v>3102463894</v>
      </c>
      <c r="Z224" s="135">
        <v>2971907.4360724646</v>
      </c>
      <c r="AA224" s="120"/>
      <c r="AB224" s="117"/>
      <c r="AC224" s="118">
        <f t="shared" si="1"/>
        <v>2971907.4360724646</v>
      </c>
      <c r="AD224" s="117"/>
      <c r="AE224" s="117"/>
    </row>
    <row r="225" spans="1:31" s="107" customFormat="1" ht="21" hidden="1" customHeight="1" x14ac:dyDescent="0.2">
      <c r="A225" s="109">
        <v>221</v>
      </c>
      <c r="B225" s="117"/>
      <c r="C225" s="113" t="s">
        <v>139</v>
      </c>
      <c r="D225" s="111">
        <v>45092</v>
      </c>
      <c r="E225" s="98">
        <v>166</v>
      </c>
      <c r="F225" s="98" t="s">
        <v>694</v>
      </c>
      <c r="G225" s="98" t="s">
        <v>694</v>
      </c>
      <c r="H225" s="98" t="s">
        <v>2637</v>
      </c>
      <c r="I225" s="127" t="s">
        <v>95</v>
      </c>
      <c r="J225" s="127" t="s">
        <v>95</v>
      </c>
      <c r="K225" s="109">
        <v>5</v>
      </c>
      <c r="L225" s="113">
        <v>5</v>
      </c>
      <c r="M225" s="111">
        <v>45124</v>
      </c>
      <c r="N225" s="180">
        <v>0.25</v>
      </c>
      <c r="O225" s="111">
        <v>45128</v>
      </c>
      <c r="P225" s="205">
        <v>0.75</v>
      </c>
      <c r="Q225" s="206" t="s">
        <v>695</v>
      </c>
      <c r="R225" s="113">
        <v>3138515855</v>
      </c>
      <c r="S225" s="207"/>
      <c r="T225" s="110">
        <v>79895</v>
      </c>
      <c r="U225" s="98"/>
      <c r="V225" s="110">
        <v>984</v>
      </c>
      <c r="W225" s="110" t="str">
        <f>IF(AD225="CANCELADO","N/A",VLOOKUP(V225,MOVIL!$A:$B,2))</f>
        <v>LLP816</v>
      </c>
      <c r="X225" s="98" t="str">
        <f>IF(AD225="CANCELADO","N/A",VLOOKUP(V225,MOVIL!$A:$P,16))</f>
        <v xml:space="preserve">CHAVES SANDOVAL JHON HUBERT </v>
      </c>
      <c r="Y225" s="110">
        <f>IF(AD225="CANCELADO","N/A",VLOOKUP(V225,MOVIL!$A:$Q,17))</f>
        <v>3103197567</v>
      </c>
      <c r="Z225" s="135">
        <v>2837005</v>
      </c>
      <c r="AA225" s="208"/>
      <c r="AB225" s="209"/>
      <c r="AC225" s="118">
        <f>+Z225+(AB225*AA225)</f>
        <v>2837005</v>
      </c>
      <c r="AD225" s="117"/>
      <c r="AE225" s="117"/>
    </row>
    <row r="226" spans="1:31" s="107" customFormat="1" ht="21" hidden="1" customHeight="1" x14ac:dyDescent="0.2">
      <c r="A226" s="109">
        <v>222</v>
      </c>
      <c r="B226" s="98">
        <v>27</v>
      </c>
      <c r="C226" s="113" t="s">
        <v>139</v>
      </c>
      <c r="D226" s="111">
        <v>45132</v>
      </c>
      <c r="E226" s="98">
        <v>291</v>
      </c>
      <c r="F226" s="98" t="s">
        <v>2673</v>
      </c>
      <c r="G226" s="98" t="s">
        <v>2673</v>
      </c>
      <c r="H226" s="98" t="s">
        <v>146</v>
      </c>
      <c r="I226" s="127" t="s">
        <v>95</v>
      </c>
      <c r="J226" s="98" t="s">
        <v>95</v>
      </c>
      <c r="K226" s="109">
        <v>3</v>
      </c>
      <c r="L226" s="113">
        <v>40</v>
      </c>
      <c r="M226" s="111">
        <v>45134</v>
      </c>
      <c r="N226" s="180">
        <v>0.29166666666666669</v>
      </c>
      <c r="O226" s="111">
        <v>45136</v>
      </c>
      <c r="P226" s="205">
        <v>0.79166666666666663</v>
      </c>
      <c r="Q226" s="206" t="s">
        <v>2674</v>
      </c>
      <c r="R226" s="113">
        <v>3208263337</v>
      </c>
      <c r="S226" s="210" t="s">
        <v>2675</v>
      </c>
      <c r="T226" s="110">
        <v>80016</v>
      </c>
      <c r="U226" s="98">
        <v>119069</v>
      </c>
      <c r="V226" s="110">
        <v>390</v>
      </c>
      <c r="W226" s="110" t="str">
        <f>IF(AD226="CANCELADO","N/A",VLOOKUP(V226,MOVIL!$A:$B,2))</f>
        <v>KNZ843</v>
      </c>
      <c r="X226" s="98" t="str">
        <f>IF(AD226="CANCELADO","N/A",VLOOKUP(V226,MOVIL!$A:$P,16))</f>
        <v>SEPULVEDA FIGUEROA JULIO CESAR</v>
      </c>
      <c r="Y226" s="110">
        <f>IF(AD226="CANCELADO","N/A",VLOOKUP(V226,MOVIL!$A:$Q,17))</f>
        <v>3202728427</v>
      </c>
      <c r="Z226" s="135">
        <v>2581134</v>
      </c>
      <c r="AA226" s="110">
        <v>1</v>
      </c>
      <c r="AB226" s="116">
        <v>1200000</v>
      </c>
      <c r="AC226" s="118">
        <f>+Z226+(AB226*AA226)</f>
        <v>3781134</v>
      </c>
      <c r="AD226" s="117"/>
      <c r="AE226" s="117"/>
    </row>
    <row r="227" spans="1:31" s="107" customFormat="1" ht="21" hidden="1" customHeight="1" x14ac:dyDescent="0.2">
      <c r="A227" s="109">
        <v>223</v>
      </c>
      <c r="B227" s="117"/>
      <c r="C227" s="155" t="s">
        <v>690</v>
      </c>
      <c r="D227" s="111">
        <v>45131</v>
      </c>
      <c r="E227" s="98">
        <v>321</v>
      </c>
      <c r="F227" s="98" t="s">
        <v>2676</v>
      </c>
      <c r="G227" s="98" t="s">
        <v>2676</v>
      </c>
      <c r="H227" s="98" t="s">
        <v>97</v>
      </c>
      <c r="I227" s="104" t="s">
        <v>95</v>
      </c>
      <c r="J227" s="104" t="s">
        <v>95</v>
      </c>
      <c r="K227" s="109">
        <v>1</v>
      </c>
      <c r="L227" s="113">
        <v>30</v>
      </c>
      <c r="M227" s="111">
        <v>45138</v>
      </c>
      <c r="N227" s="180">
        <v>0.29166666666666669</v>
      </c>
      <c r="O227" s="111">
        <v>45138</v>
      </c>
      <c r="P227" s="205">
        <v>0.72916666666666663</v>
      </c>
      <c r="Q227" s="206" t="s">
        <v>713</v>
      </c>
      <c r="R227" s="113" t="s">
        <v>693</v>
      </c>
      <c r="S227" s="207"/>
      <c r="T227" s="110">
        <v>80102</v>
      </c>
      <c r="U227" s="98">
        <v>119254</v>
      </c>
      <c r="V227" s="110">
        <v>455</v>
      </c>
      <c r="W227" s="110" t="str">
        <f>IF(AD227="CANCELADO","N/A",VLOOKUP(V227,MOVIL!$A:$B,2))</f>
        <v>KNZ845</v>
      </c>
      <c r="X227" s="98" t="str">
        <f>IF(AD227="CANCELADO","N/A",VLOOKUP(V227,MOVIL!$A:$P,16))</f>
        <v>MORALES SANCHEZ OSCAR ARMANDO</v>
      </c>
      <c r="Y227" s="110">
        <f>IF(AD227="CANCELADO","N/A",VLOOKUP(V227,MOVIL!$A:$Q,17))</f>
        <v>3102463894</v>
      </c>
      <c r="Z227" s="135">
        <v>2418256.1451221267</v>
      </c>
      <c r="AA227" s="120"/>
      <c r="AB227" s="117"/>
      <c r="AC227" s="118">
        <f>+Z227+(AB227*AA227)</f>
        <v>2418256.1451221267</v>
      </c>
      <c r="AD227" s="117"/>
      <c r="AE227" s="117"/>
    </row>
    <row r="228" spans="1:31" s="107" customFormat="1" ht="21" hidden="1" customHeight="1" x14ac:dyDescent="0.2">
      <c r="A228" s="109">
        <v>224</v>
      </c>
      <c r="B228" s="117"/>
      <c r="C228" s="155" t="s">
        <v>690</v>
      </c>
      <c r="D228" s="111">
        <v>45146</v>
      </c>
      <c r="E228" s="98">
        <v>323</v>
      </c>
      <c r="F228" s="98" t="s">
        <v>2677</v>
      </c>
      <c r="G228" s="98" t="s">
        <v>2677</v>
      </c>
      <c r="H228" s="98" t="s">
        <v>97</v>
      </c>
      <c r="I228" s="112" t="s">
        <v>902</v>
      </c>
      <c r="J228" s="112" t="s">
        <v>902</v>
      </c>
      <c r="K228" s="109">
        <v>1</v>
      </c>
      <c r="L228" s="113">
        <v>30</v>
      </c>
      <c r="M228" s="111">
        <v>45148</v>
      </c>
      <c r="N228" s="180">
        <v>0.29166666666666669</v>
      </c>
      <c r="O228" s="111">
        <v>45148</v>
      </c>
      <c r="P228" s="205">
        <v>0.58333333333333337</v>
      </c>
      <c r="Q228" s="211" t="s">
        <v>2678</v>
      </c>
      <c r="R228" s="113">
        <v>3118994959</v>
      </c>
      <c r="S228" s="207"/>
      <c r="T228" s="110">
        <v>80288</v>
      </c>
      <c r="U228" s="98">
        <v>119601</v>
      </c>
      <c r="V228" s="110">
        <v>430</v>
      </c>
      <c r="W228" s="110" t="str">
        <f>IF(AD228="CANCELADO","N/A",VLOOKUP(V228,MOVIL!$A:$B,2))</f>
        <v>KNZ845</v>
      </c>
      <c r="X228" s="98" t="str">
        <f>IF(AD228="CANCELADO","N/A",VLOOKUP(V228,MOVIL!$A:$P,16))</f>
        <v>MORALES SANCHEZ OSCAR ARMANDO</v>
      </c>
      <c r="Y228" s="110">
        <f>IF(AD228="CANCELADO","N/A",VLOOKUP(V228,MOVIL!$A:$Q,17))</f>
        <v>3102463894</v>
      </c>
      <c r="Z228" s="135">
        <v>263732.47492571932</v>
      </c>
      <c r="AA228" s="208"/>
      <c r="AB228" s="209"/>
      <c r="AC228" s="118">
        <f t="shared" ref="AC228:AC259" si="2">Z228+(AA228*AB228)</f>
        <v>263732.47492571932</v>
      </c>
      <c r="AD228" s="117"/>
      <c r="AE228" s="117"/>
    </row>
    <row r="229" spans="1:31" s="107" customFormat="1" ht="21" hidden="1" customHeight="1" x14ac:dyDescent="0.2">
      <c r="A229" s="109">
        <v>225</v>
      </c>
      <c r="B229" s="117"/>
      <c r="C229" s="98" t="s">
        <v>218</v>
      </c>
      <c r="D229" s="111">
        <v>45146</v>
      </c>
      <c r="E229" s="98">
        <v>141</v>
      </c>
      <c r="F229" s="98" t="s">
        <v>2679</v>
      </c>
      <c r="G229" s="98" t="s">
        <v>2679</v>
      </c>
      <c r="H229" s="98" t="s">
        <v>497</v>
      </c>
      <c r="I229" s="112" t="s">
        <v>902</v>
      </c>
      <c r="J229" s="112" t="s">
        <v>902</v>
      </c>
      <c r="K229" s="109">
        <v>1</v>
      </c>
      <c r="L229" s="113">
        <v>13</v>
      </c>
      <c r="M229" s="111">
        <v>45149</v>
      </c>
      <c r="N229" s="180">
        <v>0.25</v>
      </c>
      <c r="O229" s="111">
        <v>45149</v>
      </c>
      <c r="P229" s="205">
        <v>0.75</v>
      </c>
      <c r="Q229" s="206" t="s">
        <v>2682</v>
      </c>
      <c r="R229" s="113">
        <v>3166264222</v>
      </c>
      <c r="S229" s="207"/>
      <c r="T229" s="110">
        <v>80232</v>
      </c>
      <c r="U229" s="98">
        <v>119189</v>
      </c>
      <c r="V229" s="110">
        <v>461</v>
      </c>
      <c r="W229" s="110" t="str">
        <f>IF(AD229="CANCELADO","N/A",VLOOKUP(V229,MOVIL!$A:$B,2))</f>
        <v>LQK873</v>
      </c>
      <c r="X229" s="98" t="str">
        <f>IF(AD229="CANCELADO","N/A",VLOOKUP(V229,MOVIL!$A:$P,16))</f>
        <v>CARREÑO RAMIREZ JHON ARTURO</v>
      </c>
      <c r="Y229" s="110">
        <f>IF(AD229="CANCELADO","N/A",VLOOKUP(V229,MOVIL!$A:$Q,17))</f>
        <v>0</v>
      </c>
      <c r="Z229" s="135">
        <v>957142.03507579351</v>
      </c>
      <c r="AA229" s="208"/>
      <c r="AB229" s="209"/>
      <c r="AC229" s="118">
        <f t="shared" si="2"/>
        <v>957142.03507579351</v>
      </c>
      <c r="AD229" s="117"/>
      <c r="AE229" s="117"/>
    </row>
    <row r="230" spans="1:31" s="107" customFormat="1" ht="21" hidden="1" customHeight="1" x14ac:dyDescent="0.2">
      <c r="A230" s="109">
        <v>226</v>
      </c>
      <c r="B230" s="117"/>
      <c r="C230" s="113" t="s">
        <v>188</v>
      </c>
      <c r="D230" s="111">
        <v>45146</v>
      </c>
      <c r="E230" s="98">
        <v>169</v>
      </c>
      <c r="F230" s="98" t="s">
        <v>2680</v>
      </c>
      <c r="G230" s="98" t="s">
        <v>2680</v>
      </c>
      <c r="H230" s="98" t="s">
        <v>2681</v>
      </c>
      <c r="I230" s="123" t="s">
        <v>902</v>
      </c>
      <c r="J230" s="113" t="s">
        <v>902</v>
      </c>
      <c r="K230" s="109">
        <v>3</v>
      </c>
      <c r="L230" s="113">
        <v>25</v>
      </c>
      <c r="M230" s="111">
        <v>45157</v>
      </c>
      <c r="N230" s="180">
        <v>0.20833333333333334</v>
      </c>
      <c r="O230" s="111">
        <v>45159</v>
      </c>
      <c r="P230" s="205">
        <v>0.54166666666666663</v>
      </c>
      <c r="Q230" s="206" t="s">
        <v>2683</v>
      </c>
      <c r="R230" s="113" t="s">
        <v>2684</v>
      </c>
      <c r="S230" s="207"/>
      <c r="T230" s="110">
        <v>80454</v>
      </c>
      <c r="U230" s="98">
        <v>119929</v>
      </c>
      <c r="V230" s="110">
        <v>467</v>
      </c>
      <c r="W230" s="110" t="str">
        <f>IF(AD230="CANCELADO","N/A",VLOOKUP(V230,MOVIL!$A:$B,2))</f>
        <v>LQK873</v>
      </c>
      <c r="X230" s="98" t="str">
        <f>IF(AD230="CANCELADO","N/A",VLOOKUP(V230,MOVIL!$A:$P,16))</f>
        <v>CARREÑO RAMIREZ JHON ARTURO</v>
      </c>
      <c r="Y230" s="110">
        <f>IF(AD230="CANCELADO","N/A",VLOOKUP(V230,MOVIL!$A:$Q,17))</f>
        <v>0</v>
      </c>
      <c r="Z230" s="135">
        <v>1634652.6807442321</v>
      </c>
      <c r="AA230" s="208"/>
      <c r="AB230" s="209"/>
      <c r="AC230" s="118">
        <f t="shared" si="2"/>
        <v>1634652.6807442321</v>
      </c>
      <c r="AD230" s="117"/>
      <c r="AE230" s="117"/>
    </row>
    <row r="231" spans="1:31" s="107" customFormat="1" ht="21" hidden="1" customHeight="1" x14ac:dyDescent="0.2">
      <c r="A231" s="109">
        <v>227</v>
      </c>
      <c r="B231" s="98">
        <v>1</v>
      </c>
      <c r="C231" s="113" t="s">
        <v>72</v>
      </c>
      <c r="D231" s="159">
        <v>45169</v>
      </c>
      <c r="E231" s="129">
        <v>216</v>
      </c>
      <c r="F231" s="129" t="s">
        <v>696</v>
      </c>
      <c r="G231" s="129" t="s">
        <v>696</v>
      </c>
      <c r="H231" s="98" t="s">
        <v>334</v>
      </c>
      <c r="I231" s="161" t="s">
        <v>201</v>
      </c>
      <c r="J231" s="129" t="s">
        <v>201</v>
      </c>
      <c r="K231" s="129">
        <v>9</v>
      </c>
      <c r="L231" s="129">
        <v>11</v>
      </c>
      <c r="M231" s="212">
        <v>45171</v>
      </c>
      <c r="N231" s="213">
        <v>4.1666666666666664E-2</v>
      </c>
      <c r="O231" s="212">
        <v>45179</v>
      </c>
      <c r="P231" s="214">
        <v>0.91666666666666663</v>
      </c>
      <c r="Q231" s="211" t="s">
        <v>99</v>
      </c>
      <c r="R231" s="129" t="s">
        <v>100</v>
      </c>
      <c r="S231" s="207"/>
      <c r="T231" s="110">
        <v>80727</v>
      </c>
      <c r="U231" s="110">
        <v>120452</v>
      </c>
      <c r="V231" s="110">
        <v>393</v>
      </c>
      <c r="W231" s="110" t="str">
        <f>IF(AD231="CANCELADO","N/A",VLOOKUP(V231,MOVIL!$A:$B,2))</f>
        <v>KNZ845</v>
      </c>
      <c r="X231" s="98" t="str">
        <f>IF(AD231="CANCELADO","N/A",VLOOKUP(V231,MOVIL!$A:$P,16))</f>
        <v>MORALES SANCHEZ OSCAR ARMANDO</v>
      </c>
      <c r="Y231" s="110">
        <f>IF(AD231="CANCELADO","N/A",VLOOKUP(V231,MOVIL!$A:$Q,17))</f>
        <v>3102463894</v>
      </c>
      <c r="Z231" s="134">
        <v>12845442.8548734</v>
      </c>
      <c r="AA231" s="120"/>
      <c r="AB231" s="117"/>
      <c r="AC231" s="118">
        <f t="shared" si="2"/>
        <v>12845442.8548734</v>
      </c>
      <c r="AD231" s="117"/>
      <c r="AE231" s="117"/>
    </row>
    <row r="232" spans="1:31" s="107" customFormat="1" ht="21" hidden="1" customHeight="1" x14ac:dyDescent="0.2">
      <c r="A232" s="109">
        <v>228</v>
      </c>
      <c r="B232" s="98">
        <v>1</v>
      </c>
      <c r="C232" s="113" t="s">
        <v>72</v>
      </c>
      <c r="D232" s="159">
        <v>45169</v>
      </c>
      <c r="E232" s="129">
        <v>216</v>
      </c>
      <c r="F232" s="215" t="s">
        <v>201</v>
      </c>
      <c r="G232" s="129" t="s">
        <v>696</v>
      </c>
      <c r="H232" s="98" t="s">
        <v>334</v>
      </c>
      <c r="I232" s="161" t="s">
        <v>201</v>
      </c>
      <c r="J232" s="129" t="s">
        <v>201</v>
      </c>
      <c r="K232" s="129">
        <v>9</v>
      </c>
      <c r="L232" s="129">
        <v>40</v>
      </c>
      <c r="M232" s="212">
        <v>45171</v>
      </c>
      <c r="N232" s="213">
        <v>4.1666666666666664E-2</v>
      </c>
      <c r="O232" s="212">
        <v>45179</v>
      </c>
      <c r="P232" s="214">
        <v>0.91666666666666663</v>
      </c>
      <c r="Q232" s="211" t="s">
        <v>99</v>
      </c>
      <c r="R232" s="129" t="s">
        <v>100</v>
      </c>
      <c r="S232" s="207"/>
      <c r="T232" s="110">
        <v>80727</v>
      </c>
      <c r="U232" s="110">
        <v>120453</v>
      </c>
      <c r="V232" s="110">
        <v>332</v>
      </c>
      <c r="W232" s="110" t="str">
        <f>IF(AD232="CANCELADO","N/A",VLOOKUP(V232,MOVIL!$A:$B,2))</f>
        <v>EXZ188</v>
      </c>
      <c r="X232" s="98" t="str">
        <f>IF(AD232="CANCELADO","N/A",VLOOKUP(V232,MOVIL!$A:$P,16))</f>
        <v>ELI CARREÑO</v>
      </c>
      <c r="Y232" s="110">
        <f>IF(AD232="CANCELADO","N/A",VLOOKUP(V232,MOVIL!$A:$Q,17))</f>
        <v>313608820</v>
      </c>
      <c r="Z232" s="134">
        <v>12945442.854873406</v>
      </c>
      <c r="AA232" s="120"/>
      <c r="AB232" s="117"/>
      <c r="AC232" s="118">
        <f t="shared" si="2"/>
        <v>12945442.854873406</v>
      </c>
      <c r="AD232" s="117"/>
      <c r="AE232" s="117"/>
    </row>
    <row r="233" spans="1:31" s="107" customFormat="1" ht="21" hidden="1" customHeight="1" x14ac:dyDescent="0.2">
      <c r="A233" s="109">
        <v>229</v>
      </c>
      <c r="B233" s="98">
        <v>29</v>
      </c>
      <c r="C233" s="98" t="s">
        <v>139</v>
      </c>
      <c r="D233" s="159">
        <v>45169</v>
      </c>
      <c r="E233" s="98">
        <v>256</v>
      </c>
      <c r="F233" s="98" t="s">
        <v>697</v>
      </c>
      <c r="G233" s="98" t="s">
        <v>697</v>
      </c>
      <c r="H233" s="98" t="s">
        <v>500</v>
      </c>
      <c r="I233" s="127" t="s">
        <v>698</v>
      </c>
      <c r="J233" s="98" t="s">
        <v>698</v>
      </c>
      <c r="K233" s="98">
        <v>3</v>
      </c>
      <c r="L233" s="98">
        <v>40</v>
      </c>
      <c r="M233" s="159">
        <v>45176</v>
      </c>
      <c r="N233" s="216">
        <v>0.22916666666666666</v>
      </c>
      <c r="O233" s="159">
        <v>45178</v>
      </c>
      <c r="P233" s="217">
        <v>0.625</v>
      </c>
      <c r="Q233" s="218" t="s">
        <v>699</v>
      </c>
      <c r="R233" s="113">
        <v>3208263337</v>
      </c>
      <c r="S233" s="207"/>
      <c r="T233" s="110">
        <v>80864</v>
      </c>
      <c r="U233" s="110"/>
      <c r="V233" s="110">
        <v>342</v>
      </c>
      <c r="W233" s="110" t="str">
        <f>IF(AD233="CANCELADO","N/A",VLOOKUP(V233,MOVIL!$A:$B,2))</f>
        <v>EXZ188</v>
      </c>
      <c r="X233" s="98" t="str">
        <f>IF(AD233="CANCELADO","N/A",VLOOKUP(V233,MOVIL!$A:$P,16))</f>
        <v>ELI CARREÑO</v>
      </c>
      <c r="Y233" s="110">
        <f>IF(AD233="CANCELADO","N/A",VLOOKUP(V233,MOVIL!$A:$Q,17))</f>
        <v>313608820</v>
      </c>
      <c r="Z233" s="135">
        <v>2410169.9414438689</v>
      </c>
      <c r="AA233" s="120"/>
      <c r="AB233" s="117"/>
      <c r="AC233" s="118">
        <f t="shared" si="2"/>
        <v>2410169.9414438689</v>
      </c>
      <c r="AD233" s="117"/>
      <c r="AE233" s="117"/>
    </row>
    <row r="234" spans="1:31" s="107" customFormat="1" ht="21" hidden="1" customHeight="1" x14ac:dyDescent="0.2">
      <c r="A234" s="109">
        <v>230</v>
      </c>
      <c r="B234" s="98">
        <v>11</v>
      </c>
      <c r="C234" s="113" t="s">
        <v>21</v>
      </c>
      <c r="D234" s="159">
        <v>45173</v>
      </c>
      <c r="E234" s="98">
        <v>108</v>
      </c>
      <c r="F234" s="98" t="s">
        <v>700</v>
      </c>
      <c r="G234" s="113" t="s">
        <v>701</v>
      </c>
      <c r="H234" s="98" t="s">
        <v>493</v>
      </c>
      <c r="I234" s="127" t="s">
        <v>702</v>
      </c>
      <c r="J234" s="98" t="s">
        <v>702</v>
      </c>
      <c r="K234" s="113">
        <v>1</v>
      </c>
      <c r="L234" s="113">
        <v>20</v>
      </c>
      <c r="M234" s="159">
        <v>45178</v>
      </c>
      <c r="N234" s="175">
        <v>0.29166666666666669</v>
      </c>
      <c r="O234" s="159">
        <v>45178</v>
      </c>
      <c r="P234" s="219">
        <v>0.75</v>
      </c>
      <c r="Q234" s="206" t="s">
        <v>703</v>
      </c>
      <c r="R234" s="113">
        <v>3016530889</v>
      </c>
      <c r="S234" s="207"/>
      <c r="T234" s="110">
        <v>80897</v>
      </c>
      <c r="U234" s="110"/>
      <c r="V234" s="110">
        <v>409</v>
      </c>
      <c r="W234" s="110" t="str">
        <f>IF(AD234="CANCELADO","N/A",VLOOKUP(V234,MOVIL!$A:$B,2))</f>
        <v>KNZ845</v>
      </c>
      <c r="X234" s="98" t="str">
        <f>IF(AD234="CANCELADO","N/A",VLOOKUP(V234,MOVIL!$A:$P,16))</f>
        <v>MORALES SANCHEZ OSCAR ARMANDO</v>
      </c>
      <c r="Y234" s="110">
        <f>IF(AD234="CANCELADO","N/A",VLOOKUP(V234,MOVIL!$A:$Q,17))</f>
        <v>3102463894</v>
      </c>
      <c r="Z234" s="134">
        <v>820736.61119504599</v>
      </c>
      <c r="AA234" s="120"/>
      <c r="AB234" s="117"/>
      <c r="AC234" s="118">
        <f t="shared" si="2"/>
        <v>820736.61119504599</v>
      </c>
      <c r="AD234" s="117"/>
      <c r="AE234" s="117"/>
    </row>
    <row r="235" spans="1:31" s="107" customFormat="1" ht="21" hidden="1" customHeight="1" x14ac:dyDescent="0.2">
      <c r="A235" s="109">
        <v>231</v>
      </c>
      <c r="B235" s="98">
        <v>12</v>
      </c>
      <c r="C235" s="113" t="s">
        <v>21</v>
      </c>
      <c r="D235" s="159">
        <v>45181</v>
      </c>
      <c r="E235" s="98">
        <v>107</v>
      </c>
      <c r="F235" s="98" t="s">
        <v>707</v>
      </c>
      <c r="G235" s="113" t="s">
        <v>708</v>
      </c>
      <c r="H235" s="98" t="s">
        <v>345</v>
      </c>
      <c r="I235" s="220" t="s">
        <v>201</v>
      </c>
      <c r="J235" s="215" t="s">
        <v>201</v>
      </c>
      <c r="K235" s="113">
        <v>3</v>
      </c>
      <c r="L235" s="98">
        <v>28</v>
      </c>
      <c r="M235" s="159">
        <v>45184</v>
      </c>
      <c r="N235" s="175">
        <v>0.29166666666666669</v>
      </c>
      <c r="O235" s="159">
        <v>45186</v>
      </c>
      <c r="P235" s="219">
        <v>0.75</v>
      </c>
      <c r="Q235" s="206" t="s">
        <v>709</v>
      </c>
      <c r="R235" s="113">
        <v>3002811956</v>
      </c>
      <c r="S235" s="127"/>
      <c r="T235" s="98">
        <v>81011</v>
      </c>
      <c r="U235" s="98">
        <v>122498</v>
      </c>
      <c r="V235" s="110">
        <v>410</v>
      </c>
      <c r="W235" s="110" t="str">
        <f>IF(AD235="CANCELADO","N/A",VLOOKUP(V235,MOVIL!$A:$B,2))</f>
        <v>KNZ845</v>
      </c>
      <c r="X235" s="98" t="str">
        <f>IF(AD235="CANCELADO","N/A",VLOOKUP(V235,MOVIL!$A:$P,16))</f>
        <v>MORALES SANCHEZ OSCAR ARMANDO</v>
      </c>
      <c r="Y235" s="110">
        <f>IF(AD235="CANCELADO","N/A",VLOOKUP(V235,MOVIL!$A:$Q,17))</f>
        <v>3102463894</v>
      </c>
      <c r="Z235" s="135">
        <v>2575804.40970439</v>
      </c>
      <c r="AA235" s="221"/>
      <c r="AB235" s="221"/>
      <c r="AC235" s="118">
        <f t="shared" si="2"/>
        <v>2575804.40970439</v>
      </c>
      <c r="AD235" s="117"/>
      <c r="AE235" s="117"/>
    </row>
    <row r="236" spans="1:31" s="107" customFormat="1" ht="21" hidden="1" customHeight="1" x14ac:dyDescent="0.2">
      <c r="A236" s="109">
        <v>232</v>
      </c>
      <c r="B236" s="98">
        <v>12</v>
      </c>
      <c r="C236" s="113" t="s">
        <v>21</v>
      </c>
      <c r="D236" s="159">
        <v>45181</v>
      </c>
      <c r="E236" s="98">
        <v>30</v>
      </c>
      <c r="F236" s="98" t="s">
        <v>314</v>
      </c>
      <c r="G236" s="98" t="s">
        <v>710</v>
      </c>
      <c r="H236" s="98" t="s">
        <v>2640</v>
      </c>
      <c r="I236" s="220" t="s">
        <v>201</v>
      </c>
      <c r="J236" s="215" t="s">
        <v>201</v>
      </c>
      <c r="K236" s="98">
        <v>3</v>
      </c>
      <c r="L236" s="98">
        <v>41</v>
      </c>
      <c r="M236" s="159">
        <v>45187</v>
      </c>
      <c r="N236" s="130">
        <v>0.22916666666666666</v>
      </c>
      <c r="O236" s="159">
        <v>45189</v>
      </c>
      <c r="P236" s="219">
        <v>0.75</v>
      </c>
      <c r="Q236" s="218" t="s">
        <v>711</v>
      </c>
      <c r="R236" s="98">
        <v>3103451502</v>
      </c>
      <c r="S236" s="127"/>
      <c r="T236" s="98">
        <v>81009</v>
      </c>
      <c r="U236" s="98">
        <v>122657</v>
      </c>
      <c r="V236" s="110">
        <v>342</v>
      </c>
      <c r="W236" s="110" t="str">
        <f>IF(AD236="CANCELADO","N/A",VLOOKUP(V236,MOVIL!$A:$B,2))</f>
        <v>EXZ188</v>
      </c>
      <c r="X236" s="98" t="str">
        <f>IF(AD236="CANCELADO","N/A",VLOOKUP(V236,MOVIL!$A:$P,16))</f>
        <v>ELI CARREÑO</v>
      </c>
      <c r="Y236" s="110">
        <f>IF(AD236="CANCELADO","N/A",VLOOKUP(V236,MOVIL!$A:$Q,17))</f>
        <v>313608820</v>
      </c>
      <c r="Z236" s="135">
        <v>3069122.0373168201</v>
      </c>
      <c r="AA236" s="221"/>
      <c r="AB236" s="221"/>
      <c r="AC236" s="118">
        <f t="shared" si="2"/>
        <v>3069122.0373168201</v>
      </c>
      <c r="AD236" s="117"/>
      <c r="AE236" s="117"/>
    </row>
    <row r="237" spans="1:31" s="107" customFormat="1" ht="21" hidden="1" customHeight="1" x14ac:dyDescent="0.2">
      <c r="A237" s="109">
        <v>233</v>
      </c>
      <c r="B237" s="98">
        <v>30</v>
      </c>
      <c r="C237" s="98" t="s">
        <v>139</v>
      </c>
      <c r="D237" s="159">
        <v>45169</v>
      </c>
      <c r="E237" s="98">
        <v>267</v>
      </c>
      <c r="F237" s="98" t="s">
        <v>704</v>
      </c>
      <c r="G237" s="98" t="s">
        <v>704</v>
      </c>
      <c r="H237" s="98" t="s">
        <v>2638</v>
      </c>
      <c r="I237" s="104" t="s">
        <v>705</v>
      </c>
      <c r="J237" s="104" t="s">
        <v>705</v>
      </c>
      <c r="K237" s="98">
        <v>4</v>
      </c>
      <c r="L237" s="98">
        <v>40</v>
      </c>
      <c r="M237" s="159">
        <v>45188</v>
      </c>
      <c r="N237" s="216">
        <v>0.27083333333333331</v>
      </c>
      <c r="O237" s="159">
        <v>45191</v>
      </c>
      <c r="P237" s="217">
        <v>0.25</v>
      </c>
      <c r="Q237" s="217" t="s">
        <v>695</v>
      </c>
      <c r="R237" s="113">
        <v>3108683479</v>
      </c>
      <c r="S237" s="207"/>
      <c r="T237" s="110">
        <v>81074</v>
      </c>
      <c r="U237" s="110">
        <v>122642</v>
      </c>
      <c r="V237" s="110">
        <v>392</v>
      </c>
      <c r="W237" s="110" t="str">
        <f>IF(AD237="CANCELADO","N/A",VLOOKUP(V237,MOVIL!$A:$B,2))</f>
        <v>KNZ845</v>
      </c>
      <c r="X237" s="98" t="str">
        <f>IF(AD237="CANCELADO","N/A",VLOOKUP(V237,MOVIL!$A:$P,16))</f>
        <v>MORALES SANCHEZ OSCAR ARMANDO</v>
      </c>
      <c r="Y237" s="110">
        <f>IF(AD237="CANCELADO","N/A",VLOOKUP(V237,MOVIL!$A:$Q,17))</f>
        <v>3102463894</v>
      </c>
      <c r="Z237" s="424">
        <v>3022690.3130549327</v>
      </c>
      <c r="AA237" s="120"/>
      <c r="AB237" s="117"/>
      <c r="AC237" s="118">
        <f t="shared" si="2"/>
        <v>3022690.3130549327</v>
      </c>
      <c r="AD237" s="117"/>
      <c r="AE237" s="117"/>
    </row>
    <row r="238" spans="1:31" s="107" customFormat="1" ht="21" hidden="1" customHeight="1" x14ac:dyDescent="0.2">
      <c r="A238" s="109">
        <v>234</v>
      </c>
      <c r="B238" s="110">
        <v>13</v>
      </c>
      <c r="C238" s="113" t="s">
        <v>21</v>
      </c>
      <c r="D238" s="111">
        <v>45183</v>
      </c>
      <c r="E238" s="98">
        <v>142</v>
      </c>
      <c r="F238" s="174" t="s">
        <v>714</v>
      </c>
      <c r="G238" s="113" t="s">
        <v>714</v>
      </c>
      <c r="H238" s="98" t="s">
        <v>93</v>
      </c>
      <c r="I238" s="112" t="s">
        <v>902</v>
      </c>
      <c r="J238" s="112" t="s">
        <v>902</v>
      </c>
      <c r="K238" s="113">
        <v>1</v>
      </c>
      <c r="L238" s="98">
        <v>29</v>
      </c>
      <c r="M238" s="111">
        <v>45189</v>
      </c>
      <c r="N238" s="175">
        <v>0.27083333333333331</v>
      </c>
      <c r="O238" s="111">
        <v>45189</v>
      </c>
      <c r="P238" s="219">
        <v>0.77083333333333337</v>
      </c>
      <c r="Q238" s="206" t="s">
        <v>715</v>
      </c>
      <c r="R238" s="113">
        <v>3002250549</v>
      </c>
      <c r="S238" s="207"/>
      <c r="T238" s="110">
        <v>81108</v>
      </c>
      <c r="U238" s="110">
        <v>122759</v>
      </c>
      <c r="V238" s="110">
        <v>363</v>
      </c>
      <c r="W238" s="110" t="str">
        <f>IF(AD238="CANCELADO","N/A",VLOOKUP(V238,MOVIL!$A:$B,2))</f>
        <v>EQP710</v>
      </c>
      <c r="X238" s="98" t="str">
        <f>IF(AD238="CANCELADO","N/A",VLOOKUP(V238,MOVIL!$A:$P,16))</f>
        <v>CARLOS FERNANDO VELEZ</v>
      </c>
      <c r="Y238" s="110">
        <f>IF(AD238="CANCELADO","N/A",VLOOKUP(V238,MOVIL!$A:$Q,17))</f>
        <v>313608820</v>
      </c>
      <c r="Z238" s="134">
        <v>666128.47537392459</v>
      </c>
      <c r="AA238" s="120"/>
      <c r="AB238" s="117"/>
      <c r="AC238" s="118">
        <f t="shared" si="2"/>
        <v>666128.47537392459</v>
      </c>
      <c r="AD238" s="117"/>
      <c r="AE238" s="117"/>
    </row>
    <row r="239" spans="1:31" s="107" customFormat="1" ht="21" hidden="1" customHeight="1" x14ac:dyDescent="0.2">
      <c r="A239" s="109">
        <v>235</v>
      </c>
      <c r="B239" s="117"/>
      <c r="C239" s="155" t="s">
        <v>690</v>
      </c>
      <c r="D239" s="111">
        <v>45184</v>
      </c>
      <c r="E239" s="110">
        <v>21</v>
      </c>
      <c r="F239" s="113" t="s">
        <v>725</v>
      </c>
      <c r="G239" s="113" t="s">
        <v>725</v>
      </c>
      <c r="H239" s="98" t="s">
        <v>225</v>
      </c>
      <c r="I239" s="112" t="s">
        <v>726</v>
      </c>
      <c r="J239" s="112" t="s">
        <v>726</v>
      </c>
      <c r="K239" s="110">
        <v>5</v>
      </c>
      <c r="L239" s="98">
        <v>40</v>
      </c>
      <c r="M239" s="111">
        <v>45190</v>
      </c>
      <c r="N239" s="114">
        <v>0.83333333333333337</v>
      </c>
      <c r="O239" s="111">
        <v>45194</v>
      </c>
      <c r="P239" s="222">
        <v>0.41666666666666669</v>
      </c>
      <c r="Q239" s="206" t="s">
        <v>727</v>
      </c>
      <c r="R239" s="110" t="s">
        <v>728</v>
      </c>
      <c r="S239" s="207"/>
      <c r="T239" s="110">
        <v>81121</v>
      </c>
      <c r="U239" s="110">
        <v>120577</v>
      </c>
      <c r="V239" s="110">
        <v>410</v>
      </c>
      <c r="W239" s="110" t="str">
        <f>IF(AD239="CANCELADO","N/A",VLOOKUP(V239,MOVIL!$A:$B,2))</f>
        <v>KNZ845</v>
      </c>
      <c r="X239" s="98" t="str">
        <f>IF(AD239="CANCELADO","N/A",VLOOKUP(V239,MOVIL!$A:$P,16))</f>
        <v>MORALES SANCHEZ OSCAR ARMANDO</v>
      </c>
      <c r="Y239" s="110">
        <f>IF(AD239="CANCELADO","N/A",VLOOKUP(V239,MOVIL!$A:$Q,17))</f>
        <v>3102463894</v>
      </c>
      <c r="Z239" s="135">
        <v>4774189.8358261641</v>
      </c>
      <c r="AA239" s="120"/>
      <c r="AB239" s="117"/>
      <c r="AC239" s="118">
        <f t="shared" si="2"/>
        <v>4774189.8358261641</v>
      </c>
      <c r="AD239" s="117"/>
      <c r="AE239" s="117"/>
    </row>
    <row r="240" spans="1:31" s="107" customFormat="1" ht="21" hidden="1" customHeight="1" x14ac:dyDescent="0.2">
      <c r="A240" s="109">
        <v>236</v>
      </c>
      <c r="B240" s="110">
        <v>13</v>
      </c>
      <c r="C240" s="113" t="s">
        <v>21</v>
      </c>
      <c r="D240" s="111">
        <v>45183</v>
      </c>
      <c r="E240" s="110">
        <v>142</v>
      </c>
      <c r="F240" s="174" t="s">
        <v>714</v>
      </c>
      <c r="G240" s="113" t="s">
        <v>714</v>
      </c>
      <c r="H240" s="98" t="s">
        <v>93</v>
      </c>
      <c r="I240" s="112" t="s">
        <v>902</v>
      </c>
      <c r="J240" s="112" t="s">
        <v>902</v>
      </c>
      <c r="K240" s="110">
        <v>1</v>
      </c>
      <c r="L240" s="98">
        <v>32</v>
      </c>
      <c r="M240" s="111">
        <v>45190</v>
      </c>
      <c r="N240" s="128">
        <v>0.27083333333333331</v>
      </c>
      <c r="O240" s="111">
        <v>45190</v>
      </c>
      <c r="P240" s="219">
        <v>0.79166666666666663</v>
      </c>
      <c r="Q240" s="206" t="s">
        <v>715</v>
      </c>
      <c r="R240" s="113">
        <v>3002250549</v>
      </c>
      <c r="S240" s="207"/>
      <c r="T240" s="110">
        <v>81133</v>
      </c>
      <c r="U240" s="110">
        <v>122711</v>
      </c>
      <c r="V240" s="110">
        <v>387</v>
      </c>
      <c r="W240" s="110" t="str">
        <f>IF(AD240="CANCELADO","N/A",VLOOKUP(V240,MOVIL!$A:$B,2))</f>
        <v>EQP202</v>
      </c>
      <c r="X240" s="98" t="str">
        <f>IF(AD240="CANCELADO","N/A",VLOOKUP(V240,MOVIL!$A:$P,16))</f>
        <v>VESGA CASALLAS ALBERTO</v>
      </c>
      <c r="Y240" s="110">
        <f>IF(AD240="CANCELADO","N/A",VLOOKUP(V240,MOVIL!$A:$Q,17))</f>
        <v>3105756034</v>
      </c>
      <c r="Z240" s="135">
        <v>666128.47537392459</v>
      </c>
      <c r="AA240" s="120"/>
      <c r="AB240" s="117"/>
      <c r="AC240" s="118">
        <f t="shared" si="2"/>
        <v>666128.47537392459</v>
      </c>
      <c r="AD240" s="117"/>
      <c r="AE240" s="117"/>
    </row>
    <row r="241" spans="1:31" s="107" customFormat="1" ht="21" hidden="1" customHeight="1" x14ac:dyDescent="0.2">
      <c r="A241" s="109">
        <v>237</v>
      </c>
      <c r="B241" s="110">
        <v>13</v>
      </c>
      <c r="C241" s="113" t="s">
        <v>21</v>
      </c>
      <c r="D241" s="111">
        <v>45183</v>
      </c>
      <c r="E241" s="110">
        <v>35</v>
      </c>
      <c r="F241" s="174" t="s">
        <v>461</v>
      </c>
      <c r="G241" s="113" t="s">
        <v>716</v>
      </c>
      <c r="H241" s="98" t="s">
        <v>2628</v>
      </c>
      <c r="I241" s="123" t="s">
        <v>902</v>
      </c>
      <c r="J241" s="113" t="s">
        <v>902</v>
      </c>
      <c r="K241" s="110">
        <v>2</v>
      </c>
      <c r="L241" s="98">
        <v>39</v>
      </c>
      <c r="M241" s="111">
        <v>45190</v>
      </c>
      <c r="N241" s="128">
        <v>0.20833333333333334</v>
      </c>
      <c r="O241" s="111">
        <v>45191</v>
      </c>
      <c r="P241" s="223">
        <v>0.75</v>
      </c>
      <c r="Q241" s="206" t="s">
        <v>717</v>
      </c>
      <c r="R241" s="110">
        <v>3002122877</v>
      </c>
      <c r="S241" s="207"/>
      <c r="T241" s="110">
        <v>81134</v>
      </c>
      <c r="U241" s="110">
        <v>122712</v>
      </c>
      <c r="V241" s="110">
        <v>385</v>
      </c>
      <c r="W241" s="110" t="str">
        <f>IF(AD241="CANCELADO","N/A",VLOOKUP(V241,MOVIL!$A:$B,2))</f>
        <v>EQP202</v>
      </c>
      <c r="X241" s="98" t="str">
        <f>IF(AD241="CANCELADO","N/A",VLOOKUP(V241,MOVIL!$A:$P,16))</f>
        <v>VESGA CASALLAS ALBERTO</v>
      </c>
      <c r="Y241" s="110">
        <f>IF(AD241="CANCELADO","N/A",VLOOKUP(V241,MOVIL!$A:$Q,17))</f>
        <v>3105756034</v>
      </c>
      <c r="Z241" s="135">
        <v>1100000</v>
      </c>
      <c r="AA241" s="120"/>
      <c r="AB241" s="117"/>
      <c r="AC241" s="118">
        <f t="shared" si="2"/>
        <v>1100000</v>
      </c>
      <c r="AD241" s="117"/>
      <c r="AE241" s="117"/>
    </row>
    <row r="242" spans="1:31" s="107" customFormat="1" ht="21" hidden="1" customHeight="1" x14ac:dyDescent="0.2">
      <c r="A242" s="109">
        <v>238</v>
      </c>
      <c r="B242" s="110">
        <v>13</v>
      </c>
      <c r="C242" s="113" t="s">
        <v>21</v>
      </c>
      <c r="D242" s="111">
        <v>45183</v>
      </c>
      <c r="E242" s="110">
        <v>129</v>
      </c>
      <c r="F242" s="113" t="s">
        <v>37</v>
      </c>
      <c r="G242" s="113" t="s">
        <v>37</v>
      </c>
      <c r="H242" s="98" t="s">
        <v>39</v>
      </c>
      <c r="I242" s="112" t="s">
        <v>902</v>
      </c>
      <c r="J242" s="112" t="s">
        <v>902</v>
      </c>
      <c r="K242" s="110">
        <v>2</v>
      </c>
      <c r="L242" s="98">
        <v>30</v>
      </c>
      <c r="M242" s="111">
        <v>45190</v>
      </c>
      <c r="N242" s="128">
        <v>0.25</v>
      </c>
      <c r="O242" s="111">
        <v>45191</v>
      </c>
      <c r="P242" s="223">
        <v>0.95833333333333337</v>
      </c>
      <c r="Q242" s="206" t="s">
        <v>719</v>
      </c>
      <c r="R242" s="110">
        <v>3153554156</v>
      </c>
      <c r="S242" s="207"/>
      <c r="T242" s="110">
        <v>81136</v>
      </c>
      <c r="U242" s="110">
        <v>122713</v>
      </c>
      <c r="V242" s="110">
        <v>363</v>
      </c>
      <c r="W242" s="110" t="str">
        <f>IF(AD242="CANCELADO","N/A",VLOOKUP(V242,MOVIL!$A:$B,2))</f>
        <v>EQP710</v>
      </c>
      <c r="X242" s="98" t="str">
        <f>IF(AD242="CANCELADO","N/A",VLOOKUP(V242,MOVIL!$A:$P,16))</f>
        <v>CARLOS FERNANDO VELEZ</v>
      </c>
      <c r="Y242" s="110">
        <f>IF(AD242="CANCELADO","N/A",VLOOKUP(V242,MOVIL!$A:$Q,17))</f>
        <v>313608820</v>
      </c>
      <c r="Z242" s="135">
        <v>1859675.9343304657</v>
      </c>
      <c r="AA242" s="120"/>
      <c r="AB242" s="117"/>
      <c r="AC242" s="118">
        <f t="shared" si="2"/>
        <v>1859675.9343304657</v>
      </c>
      <c r="AD242" s="117"/>
      <c r="AE242" s="117"/>
    </row>
    <row r="243" spans="1:31" s="107" customFormat="1" ht="21" hidden="1" customHeight="1" x14ac:dyDescent="0.2">
      <c r="A243" s="109">
        <v>239</v>
      </c>
      <c r="B243" s="117"/>
      <c r="C243" s="155" t="s">
        <v>690</v>
      </c>
      <c r="D243" s="111">
        <v>45184</v>
      </c>
      <c r="E243" s="110">
        <v>21</v>
      </c>
      <c r="F243" s="113" t="s">
        <v>725</v>
      </c>
      <c r="G243" s="113" t="s">
        <v>725</v>
      </c>
      <c r="H243" s="98" t="s">
        <v>225</v>
      </c>
      <c r="I243" s="112" t="s">
        <v>902</v>
      </c>
      <c r="J243" s="112" t="s">
        <v>902</v>
      </c>
      <c r="K243" s="110">
        <v>5</v>
      </c>
      <c r="L243" s="98">
        <v>40</v>
      </c>
      <c r="M243" s="111">
        <v>45190</v>
      </c>
      <c r="N243" s="114">
        <v>0.83333333333333337</v>
      </c>
      <c r="O243" s="111">
        <v>45194</v>
      </c>
      <c r="P243" s="222">
        <v>0.41666666666666669</v>
      </c>
      <c r="Q243" s="206" t="s">
        <v>727</v>
      </c>
      <c r="R243" s="110" t="s">
        <v>728</v>
      </c>
      <c r="S243" s="207"/>
      <c r="T243" s="110">
        <v>81121</v>
      </c>
      <c r="U243" s="110">
        <v>120579</v>
      </c>
      <c r="V243" s="110">
        <v>381</v>
      </c>
      <c r="W243" s="110" t="str">
        <f>IF(AD243="CANCELADO","N/A",VLOOKUP(V243,MOVIL!$A:$B,2))</f>
        <v>EQP202</v>
      </c>
      <c r="X243" s="98" t="str">
        <f>IF(AD243="CANCELADO","N/A",VLOOKUP(V243,MOVIL!$A:$P,16))</f>
        <v>VESGA CASALLAS ALBERTO</v>
      </c>
      <c r="Y243" s="110">
        <f>IF(AD243="CANCELADO","N/A",VLOOKUP(V243,MOVIL!$A:$Q,17))</f>
        <v>3105756034</v>
      </c>
      <c r="Z243" s="135">
        <v>4774189.8358261641</v>
      </c>
      <c r="AA243" s="120"/>
      <c r="AB243" s="117"/>
      <c r="AC243" s="118">
        <f t="shared" si="2"/>
        <v>4774189.8358261641</v>
      </c>
      <c r="AD243" s="117"/>
      <c r="AE243" s="117"/>
    </row>
    <row r="244" spans="1:31" s="107" customFormat="1" ht="21" hidden="1" customHeight="1" x14ac:dyDescent="0.2">
      <c r="A244" s="109">
        <v>240</v>
      </c>
      <c r="B244" s="117"/>
      <c r="C244" s="113" t="s">
        <v>21</v>
      </c>
      <c r="D244" s="111">
        <v>45184</v>
      </c>
      <c r="E244" s="110">
        <v>21</v>
      </c>
      <c r="F244" s="113" t="s">
        <v>725</v>
      </c>
      <c r="G244" s="113" t="s">
        <v>725</v>
      </c>
      <c r="H244" s="98" t="s">
        <v>225</v>
      </c>
      <c r="I244" s="123" t="s">
        <v>902</v>
      </c>
      <c r="J244" s="113" t="s">
        <v>902</v>
      </c>
      <c r="K244" s="110">
        <v>5</v>
      </c>
      <c r="L244" s="98">
        <v>40</v>
      </c>
      <c r="M244" s="111">
        <v>45190</v>
      </c>
      <c r="N244" s="114">
        <v>0.83333333333333337</v>
      </c>
      <c r="O244" s="111">
        <v>45194</v>
      </c>
      <c r="P244" s="222">
        <v>0.41666666666666669</v>
      </c>
      <c r="Q244" s="206" t="s">
        <v>727</v>
      </c>
      <c r="R244" s="110" t="s">
        <v>728</v>
      </c>
      <c r="S244" s="207"/>
      <c r="T244" s="110">
        <v>81121</v>
      </c>
      <c r="U244" s="110">
        <v>120578</v>
      </c>
      <c r="V244" s="110">
        <v>471</v>
      </c>
      <c r="W244" s="110" t="str">
        <f>IF(AD244="CANCELADO","N/A",VLOOKUP(V244,MOVIL!$A:$B,2))</f>
        <v>LQK873</v>
      </c>
      <c r="X244" s="98" t="str">
        <f>IF(AD244="CANCELADO","N/A",VLOOKUP(V244,MOVIL!$A:$P,16))</f>
        <v>CARREÑO RAMIREZ JHON ARTURO</v>
      </c>
      <c r="Y244" s="110">
        <f>IF(AD244="CANCELADO","N/A",VLOOKUP(V244,MOVIL!$A:$Q,17))</f>
        <v>0</v>
      </c>
      <c r="Z244" s="135">
        <v>4774189.8358261641</v>
      </c>
      <c r="AA244" s="120"/>
      <c r="AB244" s="117"/>
      <c r="AC244" s="118">
        <f t="shared" si="2"/>
        <v>4774189.8358261641</v>
      </c>
      <c r="AD244" s="117"/>
      <c r="AE244" s="117"/>
    </row>
    <row r="245" spans="1:31" s="107" customFormat="1" ht="21" hidden="1" customHeight="1" x14ac:dyDescent="0.2">
      <c r="A245" s="109">
        <v>241</v>
      </c>
      <c r="B245" s="98"/>
      <c r="C245" s="155" t="s">
        <v>690</v>
      </c>
      <c r="D245" s="159">
        <v>45182</v>
      </c>
      <c r="E245" s="98">
        <v>50</v>
      </c>
      <c r="F245" s="98" t="s">
        <v>712</v>
      </c>
      <c r="G245" s="98" t="s">
        <v>712</v>
      </c>
      <c r="H245" s="98" t="s">
        <v>2641</v>
      </c>
      <c r="I245" s="408" t="s">
        <v>201</v>
      </c>
      <c r="J245" s="408" t="s">
        <v>201</v>
      </c>
      <c r="K245" s="98">
        <v>1</v>
      </c>
      <c r="L245" s="98">
        <v>40</v>
      </c>
      <c r="M245" s="159">
        <v>45193</v>
      </c>
      <c r="N245" s="224">
        <v>0.20833333333333334</v>
      </c>
      <c r="O245" s="159">
        <v>45193</v>
      </c>
      <c r="P245" s="219">
        <v>0.75</v>
      </c>
      <c r="Q245" s="225" t="s">
        <v>713</v>
      </c>
      <c r="R245" s="99" t="s">
        <v>693</v>
      </c>
      <c r="S245" s="127"/>
      <c r="T245" s="98">
        <v>81160</v>
      </c>
      <c r="U245" s="98">
        <v>122828</v>
      </c>
      <c r="V245" s="110">
        <v>453</v>
      </c>
      <c r="W245" s="110" t="str">
        <f>IF(AD245="CANCELADO","N/A",VLOOKUP(V245,MOVIL!$A:$B,2))</f>
        <v>KNZ845</v>
      </c>
      <c r="X245" s="98" t="str">
        <f>IF(AD245="CANCELADO","N/A",VLOOKUP(V245,MOVIL!$A:$P,16))</f>
        <v>MORALES SANCHEZ OSCAR ARMANDO</v>
      </c>
      <c r="Y245" s="110">
        <f>IF(AD245="CANCELADO","N/A",VLOOKUP(V245,MOVIL!$A:$Q,17))</f>
        <v>3102463894</v>
      </c>
      <c r="Z245" s="135">
        <v>954837.96716523299</v>
      </c>
      <c r="AA245" s="98"/>
      <c r="AB245" s="98"/>
      <c r="AC245" s="118">
        <f t="shared" si="2"/>
        <v>954837.96716523299</v>
      </c>
      <c r="AD245" s="117"/>
      <c r="AE245" s="117"/>
    </row>
    <row r="246" spans="1:31" s="107" customFormat="1" ht="21" hidden="1" customHeight="1" x14ac:dyDescent="0.2">
      <c r="A246" s="109">
        <v>242</v>
      </c>
      <c r="B246" s="110"/>
      <c r="C246" s="98" t="s">
        <v>218</v>
      </c>
      <c r="D246" s="159">
        <v>45189</v>
      </c>
      <c r="E246" s="98">
        <v>94</v>
      </c>
      <c r="F246" s="98" t="s">
        <v>729</v>
      </c>
      <c r="G246" s="98" t="s">
        <v>730</v>
      </c>
      <c r="H246" s="98" t="s">
        <v>493</v>
      </c>
      <c r="I246" s="127" t="s">
        <v>25</v>
      </c>
      <c r="J246" s="98" t="s">
        <v>25</v>
      </c>
      <c r="K246" s="98">
        <v>1</v>
      </c>
      <c r="L246" s="98">
        <v>23</v>
      </c>
      <c r="M246" s="111">
        <v>45195</v>
      </c>
      <c r="N246" s="98" t="s">
        <v>731</v>
      </c>
      <c r="O246" s="159">
        <v>45195</v>
      </c>
      <c r="P246" s="226">
        <v>0.83333333333333337</v>
      </c>
      <c r="Q246" s="218" t="s">
        <v>732</v>
      </c>
      <c r="R246" s="98">
        <v>3112648995</v>
      </c>
      <c r="S246" s="227"/>
      <c r="T246" s="110">
        <v>81207</v>
      </c>
      <c r="U246" s="110">
        <v>122900</v>
      </c>
      <c r="V246" s="110">
        <v>537</v>
      </c>
      <c r="W246" s="110" t="str">
        <f>IF(AD246="CANCELADO","N/A",VLOOKUP(V246,MOVIL!$A:$B,2))</f>
        <v>LQK873</v>
      </c>
      <c r="X246" s="98" t="str">
        <f>IF(AD246="CANCELADO","N/A",VLOOKUP(V246,MOVIL!$A:$P,16))</f>
        <v>CARREÑO RAMIREZ JHON ARTURO</v>
      </c>
      <c r="Y246" s="110">
        <f>IF(AD246="CANCELADO","N/A",VLOOKUP(V246,MOVIL!$A:$Q,17))</f>
        <v>0</v>
      </c>
      <c r="Z246" s="134">
        <v>564976.44141864427</v>
      </c>
      <c r="AA246" s="120"/>
      <c r="AB246" s="117"/>
      <c r="AC246" s="118">
        <f t="shared" si="2"/>
        <v>564976.44141864427</v>
      </c>
      <c r="AD246" s="117"/>
      <c r="AE246" s="117"/>
    </row>
    <row r="247" spans="1:31" s="107" customFormat="1" ht="21" hidden="1" customHeight="1" x14ac:dyDescent="0.2">
      <c r="A247" s="109">
        <v>243</v>
      </c>
      <c r="B247" s="110">
        <v>13</v>
      </c>
      <c r="C247" s="113" t="s">
        <v>21</v>
      </c>
      <c r="D247" s="111">
        <v>45183</v>
      </c>
      <c r="E247" s="98">
        <v>142</v>
      </c>
      <c r="F247" s="174" t="s">
        <v>714</v>
      </c>
      <c r="G247" s="113" t="s">
        <v>714</v>
      </c>
      <c r="H247" s="98" t="s">
        <v>93</v>
      </c>
      <c r="I247" s="123" t="s">
        <v>902</v>
      </c>
      <c r="J247" s="113" t="s">
        <v>902</v>
      </c>
      <c r="K247" s="110">
        <v>1</v>
      </c>
      <c r="L247" s="98">
        <v>42</v>
      </c>
      <c r="M247" s="111">
        <v>45195</v>
      </c>
      <c r="N247" s="128">
        <v>0.20833333333333334</v>
      </c>
      <c r="O247" s="111">
        <v>45195</v>
      </c>
      <c r="P247" s="219">
        <v>0.79166666666666663</v>
      </c>
      <c r="Q247" s="206" t="s">
        <v>720</v>
      </c>
      <c r="R247" s="110">
        <v>3107531275</v>
      </c>
      <c r="S247" s="207"/>
      <c r="T247" s="110">
        <v>81206</v>
      </c>
      <c r="U247" s="110">
        <v>122899</v>
      </c>
      <c r="V247" s="110">
        <v>393</v>
      </c>
      <c r="W247" s="110" t="str">
        <f>IF(AD247="CANCELADO","N/A",VLOOKUP(V247,MOVIL!$A:$B,2))</f>
        <v>KNZ845</v>
      </c>
      <c r="X247" s="98" t="str">
        <f>IF(AD247="CANCELADO","N/A",VLOOKUP(V247,MOVIL!$A:$P,16))</f>
        <v>MORALES SANCHEZ OSCAR ARMANDO</v>
      </c>
      <c r="Y247" s="110">
        <f>IF(AD247="CANCELADO","N/A",VLOOKUP(V247,MOVIL!$A:$Q,17))</f>
        <v>3102463894</v>
      </c>
      <c r="Z247" s="134">
        <v>716128</v>
      </c>
      <c r="AA247" s="120"/>
      <c r="AB247" s="117"/>
      <c r="AC247" s="118">
        <f t="shared" si="2"/>
        <v>716128</v>
      </c>
      <c r="AD247" s="117"/>
      <c r="AE247" s="117"/>
    </row>
    <row r="248" spans="1:31" s="107" customFormat="1" ht="21" hidden="1" customHeight="1" x14ac:dyDescent="0.2">
      <c r="A248" s="109">
        <v>244</v>
      </c>
      <c r="B248" s="110">
        <v>14</v>
      </c>
      <c r="C248" s="113" t="s">
        <v>21</v>
      </c>
      <c r="D248" s="111">
        <v>45194</v>
      </c>
      <c r="E248" s="98">
        <v>36</v>
      </c>
      <c r="F248" s="174" t="s">
        <v>192</v>
      </c>
      <c r="G248" s="113" t="s">
        <v>746</v>
      </c>
      <c r="H248" s="98" t="s">
        <v>133</v>
      </c>
      <c r="I248" s="123" t="s">
        <v>747</v>
      </c>
      <c r="J248" s="113" t="s">
        <v>747</v>
      </c>
      <c r="K248" s="113">
        <v>1</v>
      </c>
      <c r="L248" s="98">
        <v>35</v>
      </c>
      <c r="M248" s="111">
        <v>45196</v>
      </c>
      <c r="N248" s="175">
        <v>0.29166666666666669</v>
      </c>
      <c r="O248" s="111">
        <v>45196</v>
      </c>
      <c r="P248" s="219">
        <v>0.79166666666666663</v>
      </c>
      <c r="Q248" s="206" t="s">
        <v>748</v>
      </c>
      <c r="R248" s="113">
        <v>3103451502</v>
      </c>
      <c r="S248" s="227"/>
      <c r="T248" s="110">
        <v>81234</v>
      </c>
      <c r="U248" s="110">
        <v>120941</v>
      </c>
      <c r="V248" s="110">
        <v>409</v>
      </c>
      <c r="W248" s="110" t="str">
        <f>IF(AD248="CANCELADO","N/A",VLOOKUP(V248,MOVIL!$A:$B,2))</f>
        <v>KNZ845</v>
      </c>
      <c r="X248" s="98" t="str">
        <f>IF(AD248="CANCELADO","N/A",VLOOKUP(V248,MOVIL!$A:$P,16))</f>
        <v>MORALES SANCHEZ OSCAR ARMANDO</v>
      </c>
      <c r="Y248" s="110">
        <f>IF(AD248="CANCELADO","N/A",VLOOKUP(V248,MOVIL!$A:$Q,17))</f>
        <v>3102463894</v>
      </c>
      <c r="Z248" s="134">
        <v>768432.54328448547</v>
      </c>
      <c r="AA248" s="110"/>
      <c r="AB248" s="110"/>
      <c r="AC248" s="118">
        <f t="shared" si="2"/>
        <v>768432.54328448547</v>
      </c>
      <c r="AD248" s="117"/>
      <c r="AE248" s="117"/>
    </row>
    <row r="249" spans="1:31" s="107" customFormat="1" ht="21" hidden="1" customHeight="1" x14ac:dyDescent="0.2">
      <c r="A249" s="109">
        <v>245</v>
      </c>
      <c r="B249" s="117"/>
      <c r="C249" s="113" t="s">
        <v>139</v>
      </c>
      <c r="D249" s="138">
        <v>45190</v>
      </c>
      <c r="E249" s="98">
        <v>306</v>
      </c>
      <c r="F249" s="228" t="s">
        <v>574</v>
      </c>
      <c r="G249" s="228" t="s">
        <v>574</v>
      </c>
      <c r="H249" s="98" t="s">
        <v>575</v>
      </c>
      <c r="I249" s="229" t="s">
        <v>733</v>
      </c>
      <c r="J249" s="230" t="s">
        <v>733</v>
      </c>
      <c r="K249" s="139">
        <v>5</v>
      </c>
      <c r="L249" s="98">
        <v>18</v>
      </c>
      <c r="M249" s="231">
        <v>45197</v>
      </c>
      <c r="N249" s="232">
        <v>0.29166666666666669</v>
      </c>
      <c r="O249" s="231">
        <v>45201</v>
      </c>
      <c r="P249" s="233">
        <v>0.54166666666666663</v>
      </c>
      <c r="Q249" s="234" t="s">
        <v>734</v>
      </c>
      <c r="R249" s="235" t="s">
        <v>735</v>
      </c>
      <c r="S249" s="229" t="s">
        <v>733</v>
      </c>
      <c r="T249" s="110">
        <v>81253</v>
      </c>
      <c r="U249" s="110">
        <v>121005</v>
      </c>
      <c r="V249" s="110">
        <v>207</v>
      </c>
      <c r="W249" s="110" t="str">
        <f>IF(AD249="CANCELADO","N/A",VLOOKUP(V249,MOVIL!$A:$B,2))</f>
        <v>WLK854</v>
      </c>
      <c r="X249" s="98" t="str">
        <f>IF(AD249="CANCELADO","N/A",VLOOKUP(V249,MOVIL!$A:$P,16))</f>
        <v>PEDREROS ESPEJO MANUEL FERNANDO</v>
      </c>
      <c r="Y249" s="110">
        <f>IF(AD249="CANCELADO","N/A",VLOOKUP(V249,MOVIL!$A:$Q,17))</f>
        <v>3166769803</v>
      </c>
      <c r="Z249" s="135">
        <v>5680556.3159165885</v>
      </c>
      <c r="AA249" s="120"/>
      <c r="AB249" s="117"/>
      <c r="AC249" s="118">
        <f t="shared" si="2"/>
        <v>5680556.3159165885</v>
      </c>
      <c r="AD249" s="117"/>
      <c r="AE249" s="117"/>
    </row>
    <row r="250" spans="1:31" s="107" customFormat="1" ht="21" hidden="1" customHeight="1" x14ac:dyDescent="0.2">
      <c r="A250" s="109">
        <v>246</v>
      </c>
      <c r="B250" s="117"/>
      <c r="C250" s="113" t="s">
        <v>139</v>
      </c>
      <c r="D250" s="138">
        <v>45190</v>
      </c>
      <c r="E250" s="98">
        <v>297</v>
      </c>
      <c r="F250" s="228" t="s">
        <v>580</v>
      </c>
      <c r="G250" s="228" t="s">
        <v>580</v>
      </c>
      <c r="H250" s="98" t="s">
        <v>581</v>
      </c>
      <c r="I250" s="229" t="s">
        <v>733</v>
      </c>
      <c r="J250" s="230" t="s">
        <v>733</v>
      </c>
      <c r="K250" s="139">
        <v>4</v>
      </c>
      <c r="L250" s="98">
        <v>12</v>
      </c>
      <c r="M250" s="231">
        <v>45197</v>
      </c>
      <c r="N250" s="232">
        <v>0.29166666666666669</v>
      </c>
      <c r="O250" s="231">
        <v>45200</v>
      </c>
      <c r="P250" s="233">
        <v>0.5</v>
      </c>
      <c r="Q250" s="234" t="s">
        <v>736</v>
      </c>
      <c r="R250" s="235">
        <v>3132633405</v>
      </c>
      <c r="S250" s="229" t="s">
        <v>733</v>
      </c>
      <c r="T250" s="110">
        <v>81255</v>
      </c>
      <c r="U250" s="110">
        <v>121007</v>
      </c>
      <c r="V250" s="110">
        <v>348</v>
      </c>
      <c r="W250" s="110" t="str">
        <f>IF(AD250="CANCELADO","N/A",VLOOKUP(V250,MOVIL!$A:$B,2))</f>
        <v>EQP710</v>
      </c>
      <c r="X250" s="98" t="str">
        <f>IF(AD250="CANCELADO","N/A",VLOOKUP(V250,MOVIL!$A:$P,16))</f>
        <v>CARLOS FERNANDO VELEZ</v>
      </c>
      <c r="Y250" s="110">
        <f>IF(AD250="CANCELADO","N/A",VLOOKUP(V250,MOVIL!$A:$Q,17))</f>
        <v>313608820</v>
      </c>
      <c r="Z250" s="135">
        <v>763901.24525377434</v>
      </c>
      <c r="AA250" s="120"/>
      <c r="AB250" s="117"/>
      <c r="AC250" s="118">
        <f t="shared" si="2"/>
        <v>763901.24525377434</v>
      </c>
      <c r="AD250" s="117"/>
      <c r="AE250" s="117"/>
    </row>
    <row r="251" spans="1:31" s="107" customFormat="1" ht="21" hidden="1" customHeight="1" x14ac:dyDescent="0.2">
      <c r="A251" s="109">
        <v>247</v>
      </c>
      <c r="B251" s="117"/>
      <c r="C251" s="113" t="s">
        <v>139</v>
      </c>
      <c r="D251" s="138">
        <v>45190</v>
      </c>
      <c r="E251" s="98">
        <v>297</v>
      </c>
      <c r="F251" s="228" t="s">
        <v>580</v>
      </c>
      <c r="G251" s="228" t="s">
        <v>580</v>
      </c>
      <c r="H251" s="98" t="s">
        <v>581</v>
      </c>
      <c r="I251" s="229" t="s">
        <v>733</v>
      </c>
      <c r="J251" s="230" t="s">
        <v>733</v>
      </c>
      <c r="K251" s="139">
        <v>4</v>
      </c>
      <c r="L251" s="98">
        <v>40</v>
      </c>
      <c r="M251" s="231">
        <v>45197</v>
      </c>
      <c r="N251" s="232">
        <v>0.29166666666666669</v>
      </c>
      <c r="O251" s="231">
        <v>45200</v>
      </c>
      <c r="P251" s="233">
        <v>0.5</v>
      </c>
      <c r="Q251" s="234" t="s">
        <v>736</v>
      </c>
      <c r="R251" s="235">
        <v>3132633405</v>
      </c>
      <c r="S251" s="229" t="s">
        <v>733</v>
      </c>
      <c r="T251" s="110">
        <v>81255</v>
      </c>
      <c r="U251" s="110">
        <v>121007</v>
      </c>
      <c r="V251" s="110">
        <v>348</v>
      </c>
      <c r="W251" s="110" t="str">
        <f>IF(AD251="CANCELADO","N/A",VLOOKUP(V251,MOVIL!$A:$B,2))</f>
        <v>EQP710</v>
      </c>
      <c r="X251" s="98" t="str">
        <f>IF(AD251="CANCELADO","N/A",VLOOKUP(V251,MOVIL!$A:$P,16))</f>
        <v>CARLOS FERNANDO VELEZ</v>
      </c>
      <c r="Y251" s="110">
        <f>IF(AD251="CANCELADO","N/A",VLOOKUP(V251,MOVIL!$A:$Q,17))</f>
        <v>313608820</v>
      </c>
      <c r="Z251" s="135">
        <v>863901.24525377434</v>
      </c>
      <c r="AA251" s="120"/>
      <c r="AB251" s="117"/>
      <c r="AC251" s="118">
        <f t="shared" si="2"/>
        <v>863901.24525377434</v>
      </c>
      <c r="AD251" s="117"/>
      <c r="AE251" s="117"/>
    </row>
    <row r="252" spans="1:31" s="107" customFormat="1" ht="21" hidden="1" customHeight="1" x14ac:dyDescent="0.2">
      <c r="A252" s="109">
        <v>248</v>
      </c>
      <c r="B252" s="98">
        <f>1+B249</f>
        <v>1</v>
      </c>
      <c r="C252" s="113" t="s">
        <v>72</v>
      </c>
      <c r="D252" s="159">
        <v>45175</v>
      </c>
      <c r="E252" s="98">
        <v>211</v>
      </c>
      <c r="F252" s="177" t="s">
        <v>706</v>
      </c>
      <c r="G252" s="177" t="s">
        <v>706</v>
      </c>
      <c r="H252" s="98" t="s">
        <v>2639</v>
      </c>
      <c r="I252" s="106" t="s">
        <v>201</v>
      </c>
      <c r="J252" s="106" t="s">
        <v>201</v>
      </c>
      <c r="K252" s="98">
        <v>1</v>
      </c>
      <c r="L252" s="98">
        <v>21</v>
      </c>
      <c r="M252" s="159">
        <v>45198</v>
      </c>
      <c r="N252" s="216">
        <v>0.27083333333333331</v>
      </c>
      <c r="O252" s="159">
        <v>45198</v>
      </c>
      <c r="P252" s="217">
        <v>0.75</v>
      </c>
      <c r="Q252" s="225" t="s">
        <v>89</v>
      </c>
      <c r="R252" s="99">
        <v>3105530557</v>
      </c>
      <c r="S252" s="207"/>
      <c r="T252" s="110">
        <v>81276</v>
      </c>
      <c r="U252" s="110">
        <v>121015</v>
      </c>
      <c r="V252" s="110">
        <v>454</v>
      </c>
      <c r="W252" s="110" t="str">
        <f>IF(AD252="CANCELADO","N/A",VLOOKUP(V252,MOVIL!$A:$B,2))</f>
        <v>KNZ845</v>
      </c>
      <c r="X252" s="98" t="str">
        <f>IF(AD252="CANCELADO","N/A",VLOOKUP(V252,MOVIL!$A:$P,16))</f>
        <v>MORALES SANCHEZ OSCAR ARMANDO</v>
      </c>
      <c r="Y252" s="110">
        <f>IF(AD252="CANCELADO","N/A",VLOOKUP(V252,MOVIL!$A:$Q,17))</f>
        <v>3102463894</v>
      </c>
      <c r="Z252" s="134">
        <v>1255642.7983438692</v>
      </c>
      <c r="AA252" s="120"/>
      <c r="AB252" s="117"/>
      <c r="AC252" s="118">
        <f t="shared" si="2"/>
        <v>1255642.7983438692</v>
      </c>
      <c r="AD252" s="117"/>
      <c r="AE252" s="117"/>
    </row>
    <row r="253" spans="1:31" s="107" customFormat="1" ht="21" hidden="1" customHeight="1" x14ac:dyDescent="0.2">
      <c r="A253" s="109">
        <v>249</v>
      </c>
      <c r="B253" s="117"/>
      <c r="C253" s="98" t="s">
        <v>422</v>
      </c>
      <c r="D253" s="138">
        <v>45190</v>
      </c>
      <c r="E253" s="98">
        <v>239</v>
      </c>
      <c r="F253" s="228" t="s">
        <v>737</v>
      </c>
      <c r="G253" s="228" t="s">
        <v>737</v>
      </c>
      <c r="H253" s="98" t="s">
        <v>43</v>
      </c>
      <c r="I253" s="236" t="s">
        <v>586</v>
      </c>
      <c r="J253" s="236" t="s">
        <v>586</v>
      </c>
      <c r="K253" s="139">
        <v>1</v>
      </c>
      <c r="L253" s="98">
        <v>35</v>
      </c>
      <c r="M253" s="231">
        <v>45198</v>
      </c>
      <c r="N253" s="232" t="s">
        <v>738</v>
      </c>
      <c r="O253" s="231">
        <v>45198</v>
      </c>
      <c r="P253" s="233" t="s">
        <v>739</v>
      </c>
      <c r="Q253" s="234" t="s">
        <v>740</v>
      </c>
      <c r="R253" s="235">
        <v>3002170353</v>
      </c>
      <c r="S253" s="207"/>
      <c r="T253" s="110">
        <v>81279</v>
      </c>
      <c r="U253" s="110">
        <v>121034</v>
      </c>
      <c r="V253" s="110">
        <v>409</v>
      </c>
      <c r="W253" s="110" t="str">
        <f>IF(AD253="CANCELADO","N/A",VLOOKUP(V253,MOVIL!$A:$B,2))</f>
        <v>KNZ845</v>
      </c>
      <c r="X253" s="98" t="str">
        <f>IF(AD253="CANCELADO","N/A",VLOOKUP(V253,MOVIL!$A:$P,16))</f>
        <v>MORALES SANCHEZ OSCAR ARMANDO</v>
      </c>
      <c r="Y253" s="110">
        <f>IF(AD253="CANCELADO","N/A",VLOOKUP(V253,MOVIL!$A:$Q,17))</f>
        <v>3102463894</v>
      </c>
      <c r="Z253" s="135">
        <v>369446.67843329872</v>
      </c>
      <c r="AA253" s="120"/>
      <c r="AB253" s="117"/>
      <c r="AC253" s="118">
        <f t="shared" si="2"/>
        <v>369446.67843329872</v>
      </c>
      <c r="AD253" s="117"/>
      <c r="AE253" s="117"/>
    </row>
    <row r="254" spans="1:31" s="107" customFormat="1" ht="21" hidden="1" customHeight="1" x14ac:dyDescent="0.2">
      <c r="A254" s="109">
        <v>250</v>
      </c>
      <c r="B254" s="110"/>
      <c r="C254" s="155" t="s">
        <v>690</v>
      </c>
      <c r="D254" s="111">
        <v>45191</v>
      </c>
      <c r="E254" s="110">
        <v>323</v>
      </c>
      <c r="F254" s="228" t="s">
        <v>741</v>
      </c>
      <c r="G254" s="228" t="s">
        <v>741</v>
      </c>
      <c r="H254" s="98" t="s">
        <v>97</v>
      </c>
      <c r="I254" s="407" t="s">
        <v>742</v>
      </c>
      <c r="J254" s="228" t="s">
        <v>743</v>
      </c>
      <c r="K254" s="110">
        <v>1</v>
      </c>
      <c r="L254" s="98">
        <v>30</v>
      </c>
      <c r="M254" s="231">
        <v>45198</v>
      </c>
      <c r="N254" s="232" t="s">
        <v>744</v>
      </c>
      <c r="O254" s="231">
        <v>45198</v>
      </c>
      <c r="P254" s="233">
        <v>0.41666666666666669</v>
      </c>
      <c r="Q254" s="218" t="s">
        <v>692</v>
      </c>
      <c r="R254" s="110" t="s">
        <v>745</v>
      </c>
      <c r="S254" s="237"/>
      <c r="T254" s="110">
        <v>81283</v>
      </c>
      <c r="U254" s="110">
        <v>121036</v>
      </c>
      <c r="V254" s="110">
        <v>363</v>
      </c>
      <c r="W254" s="110" t="str">
        <f>IF(AD254="CANCELADO","N/A",VLOOKUP(V254,MOVIL!$A:$B,2))</f>
        <v>EQP710</v>
      </c>
      <c r="X254" s="98" t="str">
        <f>IF(AD254="CANCELADO","N/A",VLOOKUP(V254,MOVIL!$A:$P,16))</f>
        <v>CARLOS FERNANDO VELEZ</v>
      </c>
      <c r="Y254" s="110">
        <f>IF(AD254="CANCELADO","N/A",VLOOKUP(V254,MOVIL!$A:$Q,17))</f>
        <v>313608820</v>
      </c>
      <c r="Z254" s="135">
        <v>263732.47492571932</v>
      </c>
      <c r="AA254" s="110"/>
      <c r="AB254" s="110"/>
      <c r="AC254" s="118">
        <f t="shared" si="2"/>
        <v>263732.47492571932</v>
      </c>
      <c r="AD254" s="117"/>
      <c r="AE254" s="117"/>
    </row>
    <row r="255" spans="1:31" s="107" customFormat="1" ht="21" hidden="1" customHeight="1" x14ac:dyDescent="0.2">
      <c r="A255" s="109">
        <v>251</v>
      </c>
      <c r="B255" s="110">
        <v>13</v>
      </c>
      <c r="C255" s="113" t="s">
        <v>21</v>
      </c>
      <c r="D255" s="111">
        <v>45183</v>
      </c>
      <c r="E255" s="110">
        <v>35</v>
      </c>
      <c r="F255" s="174" t="s">
        <v>461</v>
      </c>
      <c r="G255" s="113" t="s">
        <v>718</v>
      </c>
      <c r="H255" s="98" t="s">
        <v>497</v>
      </c>
      <c r="I255" s="123" t="s">
        <v>902</v>
      </c>
      <c r="J255" s="113" t="s">
        <v>902</v>
      </c>
      <c r="K255" s="110">
        <v>2</v>
      </c>
      <c r="L255" s="98">
        <v>32</v>
      </c>
      <c r="M255" s="111">
        <v>45198</v>
      </c>
      <c r="N255" s="128">
        <v>0.20833333333333334</v>
      </c>
      <c r="O255" s="111">
        <v>45199</v>
      </c>
      <c r="P255" s="223">
        <v>0.75</v>
      </c>
      <c r="Q255" s="206" t="s">
        <v>717</v>
      </c>
      <c r="R255" s="110">
        <v>3002122877</v>
      </c>
      <c r="S255" s="207"/>
      <c r="T255" s="110">
        <v>81277</v>
      </c>
      <c r="U255" s="110">
        <v>121016</v>
      </c>
      <c r="V255" s="110">
        <v>410</v>
      </c>
      <c r="W255" s="110" t="str">
        <f>IF(AD255="CANCELADO","N/A",VLOOKUP(V255,MOVIL!$A:$B,2))</f>
        <v>KNZ845</v>
      </c>
      <c r="X255" s="98" t="str">
        <f>IF(AD255="CANCELADO","N/A",VLOOKUP(V255,MOVIL!$A:$P,16))</f>
        <v>MORALES SANCHEZ OSCAR ARMANDO</v>
      </c>
      <c r="Y255" s="110">
        <f>IF(AD255="CANCELADO","N/A",VLOOKUP(V255,MOVIL!$A:$Q,17))</f>
        <v>3102463894</v>
      </c>
      <c r="Z255" s="135">
        <v>1100000</v>
      </c>
      <c r="AA255" s="120"/>
      <c r="AB255" s="117"/>
      <c r="AC255" s="118">
        <f t="shared" si="2"/>
        <v>1100000</v>
      </c>
      <c r="AD255" s="117"/>
      <c r="AE255" s="117"/>
    </row>
    <row r="256" spans="1:31" s="107" customFormat="1" ht="21" hidden="1" customHeight="1" x14ac:dyDescent="0.2">
      <c r="A256" s="109">
        <v>252</v>
      </c>
      <c r="B256" s="110">
        <v>13</v>
      </c>
      <c r="C256" s="113" t="s">
        <v>21</v>
      </c>
      <c r="D256" s="111">
        <v>45183</v>
      </c>
      <c r="E256" s="110">
        <v>73</v>
      </c>
      <c r="F256" s="174" t="s">
        <v>721</v>
      </c>
      <c r="G256" s="113" t="s">
        <v>722</v>
      </c>
      <c r="H256" s="98" t="s">
        <v>399</v>
      </c>
      <c r="I256" s="123" t="s">
        <v>902</v>
      </c>
      <c r="J256" s="113" t="s">
        <v>902</v>
      </c>
      <c r="K256" s="110">
        <v>2</v>
      </c>
      <c r="L256" s="98">
        <v>26</v>
      </c>
      <c r="M256" s="111">
        <v>45198</v>
      </c>
      <c r="N256" s="128">
        <v>0.25</v>
      </c>
      <c r="O256" s="111">
        <v>45199</v>
      </c>
      <c r="P256" s="223">
        <v>0.70833333333333337</v>
      </c>
      <c r="Q256" s="206" t="s">
        <v>723</v>
      </c>
      <c r="R256" s="110" t="s">
        <v>724</v>
      </c>
      <c r="S256" s="207"/>
      <c r="T256" s="110">
        <v>81278</v>
      </c>
      <c r="U256" s="110">
        <v>121031</v>
      </c>
      <c r="V256" s="110">
        <v>378</v>
      </c>
      <c r="W256" s="110" t="str">
        <f>IF(AD256="CANCELADO","N/A",VLOOKUP(V256,MOVIL!$A:$B,2))</f>
        <v>EQP202</v>
      </c>
      <c r="X256" s="98" t="str">
        <f>IF(AD256="CANCELADO","N/A",VLOOKUP(V256,MOVIL!$A:$P,16))</f>
        <v>VESGA CASALLAS ALBERTO</v>
      </c>
      <c r="Y256" s="110">
        <f>IF(AD256="CANCELADO","N/A",VLOOKUP(V256,MOVIL!$A:$Q,17))</f>
        <v>3105756034</v>
      </c>
      <c r="Z256" s="135">
        <v>870736.61119504599</v>
      </c>
      <c r="AA256" s="120"/>
      <c r="AB256" s="117"/>
      <c r="AC256" s="118">
        <f t="shared" si="2"/>
        <v>870736.61119504599</v>
      </c>
      <c r="AD256" s="117"/>
      <c r="AE256" s="117"/>
    </row>
    <row r="257" spans="1:32" s="107" customFormat="1" ht="21" hidden="1" customHeight="1" x14ac:dyDescent="0.2">
      <c r="A257" s="109">
        <v>253</v>
      </c>
      <c r="B257" s="110"/>
      <c r="C257" s="113" t="s">
        <v>188</v>
      </c>
      <c r="D257" s="111">
        <v>45183</v>
      </c>
      <c r="E257" s="98">
        <v>170</v>
      </c>
      <c r="F257" s="238" t="s">
        <v>749</v>
      </c>
      <c r="G257" s="238" t="s">
        <v>749</v>
      </c>
      <c r="H257" s="98" t="s">
        <v>500</v>
      </c>
      <c r="I257" s="123" t="s">
        <v>750</v>
      </c>
      <c r="J257" s="113" t="s">
        <v>750</v>
      </c>
      <c r="K257" s="113">
        <v>2</v>
      </c>
      <c r="L257" s="98">
        <v>25</v>
      </c>
      <c r="M257" s="111">
        <v>45199</v>
      </c>
      <c r="N257" s="175">
        <v>0.20833333333333334</v>
      </c>
      <c r="O257" s="138">
        <v>45200</v>
      </c>
      <c r="P257" s="219">
        <v>0.45833333333333331</v>
      </c>
      <c r="Q257" s="206" t="s">
        <v>751</v>
      </c>
      <c r="R257" s="113" t="s">
        <v>752</v>
      </c>
      <c r="S257" s="133"/>
      <c r="T257" s="422">
        <v>81331</v>
      </c>
      <c r="U257" s="110">
        <v>121141</v>
      </c>
      <c r="V257" s="110">
        <v>430</v>
      </c>
      <c r="W257" s="110" t="str">
        <f>IF(AD257="CANCELADO","N/A",VLOOKUP(V257,MOVIL!$A:$B,2))</f>
        <v>KNZ845</v>
      </c>
      <c r="X257" s="98" t="str">
        <f>IF(AD257="CANCELADO","N/A",VLOOKUP(V257,MOVIL!$A:$P,16))</f>
        <v>MORALES SANCHEZ OSCAR ARMANDO</v>
      </c>
      <c r="Y257" s="110">
        <f>IF(AD257="CANCELADO","N/A",VLOOKUP(V257,MOVIL!$A:$Q,17))</f>
        <v>3102463894</v>
      </c>
      <c r="Z257" s="134">
        <v>1417949.4759876051</v>
      </c>
      <c r="AA257" s="110"/>
      <c r="AB257" s="110"/>
      <c r="AC257" s="118">
        <f t="shared" si="2"/>
        <v>1417949.4759876051</v>
      </c>
      <c r="AD257" s="117"/>
      <c r="AE257" s="117"/>
    </row>
    <row r="258" spans="1:32" s="107" customFormat="1" ht="21" hidden="1" customHeight="1" x14ac:dyDescent="0.2">
      <c r="A258" s="109">
        <v>254</v>
      </c>
      <c r="B258" s="184" t="e">
        <f>+#REF!+1</f>
        <v>#REF!</v>
      </c>
      <c r="C258" s="182" t="s">
        <v>72</v>
      </c>
      <c r="D258" s="240">
        <v>45175</v>
      </c>
      <c r="E258" s="186">
        <v>211</v>
      </c>
      <c r="F258" s="184" t="s">
        <v>760</v>
      </c>
      <c r="G258" s="184" t="s">
        <v>760</v>
      </c>
      <c r="H258" s="184"/>
      <c r="I258" s="309" t="s">
        <v>201</v>
      </c>
      <c r="J258" s="309" t="s">
        <v>201</v>
      </c>
      <c r="K258" s="186">
        <v>1</v>
      </c>
      <c r="L258" s="186">
        <v>44</v>
      </c>
      <c r="M258" s="183">
        <v>45202</v>
      </c>
      <c r="N258" s="243">
        <v>0.25</v>
      </c>
      <c r="O258" s="183">
        <v>45202</v>
      </c>
      <c r="P258" s="244">
        <v>0.83333333333333337</v>
      </c>
      <c r="Q258" s="245"/>
      <c r="R258" s="186"/>
      <c r="S258" s="290" t="s">
        <v>827</v>
      </c>
      <c r="T258" s="186"/>
      <c r="U258" s="186"/>
      <c r="V258" s="186"/>
      <c r="W258" s="186" t="str">
        <f>IF(AD258="CANCELADO","N/A",VLOOKUP(V258,MOVIL!$A:$B,2))</f>
        <v>N/A</v>
      </c>
      <c r="X258" s="184" t="str">
        <f>IF(AD258="CANCELADO","N/A",VLOOKUP(V258,MOVIL!$A:$P,16))</f>
        <v>N/A</v>
      </c>
      <c r="Y258" s="186" t="str">
        <f>IF(AD258="CANCELADO","N/A",VLOOKUP(V258,MOVIL!$A:$Q,17))</f>
        <v>N/A</v>
      </c>
      <c r="Z258" s="247"/>
      <c r="AA258" s="191"/>
      <c r="AB258" s="181"/>
      <c r="AC258" s="266">
        <f t="shared" si="2"/>
        <v>0</v>
      </c>
      <c r="AD258" s="193" t="s">
        <v>827</v>
      </c>
      <c r="AE258" s="181"/>
      <c r="AF258" s="382"/>
    </row>
    <row r="259" spans="1:32" s="107" customFormat="1" ht="21" hidden="1" customHeight="1" x14ac:dyDescent="0.2">
      <c r="A259" s="109">
        <v>255</v>
      </c>
      <c r="B259" s="145">
        <v>15</v>
      </c>
      <c r="C259" s="112" t="s">
        <v>21</v>
      </c>
      <c r="D259" s="273">
        <v>45196</v>
      </c>
      <c r="E259" s="104">
        <v>5</v>
      </c>
      <c r="F259" s="104" t="s">
        <v>786</v>
      </c>
      <c r="G259" s="273" t="s">
        <v>787</v>
      </c>
      <c r="H259" s="98" t="s">
        <v>2644</v>
      </c>
      <c r="I259" s="112" t="s">
        <v>902</v>
      </c>
      <c r="J259" s="112" t="s">
        <v>902</v>
      </c>
      <c r="K259" s="104">
        <v>4</v>
      </c>
      <c r="L259" s="104">
        <v>38</v>
      </c>
      <c r="M259" s="249">
        <v>45202</v>
      </c>
      <c r="N259" s="250">
        <v>0.20833333333333334</v>
      </c>
      <c r="O259" s="249">
        <v>45205</v>
      </c>
      <c r="P259" s="251">
        <v>0.79166666666666663</v>
      </c>
      <c r="Q259" s="291" t="s">
        <v>321</v>
      </c>
      <c r="R259" s="112">
        <v>3165561347</v>
      </c>
      <c r="S259" s="253"/>
      <c r="T259" s="145">
        <v>81368</v>
      </c>
      <c r="U259" s="145">
        <v>121187</v>
      </c>
      <c r="V259" s="145">
        <v>343</v>
      </c>
      <c r="W259" s="110" t="str">
        <f>IF(AD259="CANCELADO","N/A",VLOOKUP(V259,MOVIL!$A:$B,2))</f>
        <v>EXZ188</v>
      </c>
      <c r="X259" s="98" t="str">
        <f>IF(AD259="CANCELADO","N/A",VLOOKUP(V259,MOVIL!$A:$P,16))</f>
        <v>ELI CARREÑO</v>
      </c>
      <c r="Y259" s="110">
        <f>IF(AD259="CANCELADO","N/A",VLOOKUP(V259,MOVIL!$A:$Q,17))</f>
        <v>313608820</v>
      </c>
      <c r="Z259" s="135">
        <v>4553683.0559752295</v>
      </c>
      <c r="AA259" s="145"/>
      <c r="AB259" s="145"/>
      <c r="AC259" s="254">
        <f t="shared" si="2"/>
        <v>4553683.0559752295</v>
      </c>
      <c r="AD259" s="119"/>
      <c r="AE259" s="119"/>
    </row>
    <row r="260" spans="1:32" s="107" customFormat="1" ht="21" hidden="1" customHeight="1" x14ac:dyDescent="0.2">
      <c r="A260" s="109">
        <v>256</v>
      </c>
      <c r="B260" s="104">
        <v>15</v>
      </c>
      <c r="C260" s="112" t="s">
        <v>21</v>
      </c>
      <c r="D260" s="249">
        <v>45196</v>
      </c>
      <c r="E260" s="104">
        <v>52</v>
      </c>
      <c r="F260" s="106" t="s">
        <v>788</v>
      </c>
      <c r="G260" s="106" t="s">
        <v>503</v>
      </c>
      <c r="H260" s="98" t="s">
        <v>356</v>
      </c>
      <c r="I260" s="112" t="s">
        <v>902</v>
      </c>
      <c r="J260" s="112" t="s">
        <v>902</v>
      </c>
      <c r="K260" s="104">
        <v>1</v>
      </c>
      <c r="L260" s="104">
        <v>23</v>
      </c>
      <c r="M260" s="249">
        <v>45203</v>
      </c>
      <c r="N260" s="250">
        <v>0.22916666666666666</v>
      </c>
      <c r="O260" s="249">
        <v>45203</v>
      </c>
      <c r="P260" s="251">
        <v>0.79166666666666663</v>
      </c>
      <c r="Q260" s="252" t="s">
        <v>789</v>
      </c>
      <c r="R260" s="104">
        <v>3156289188</v>
      </c>
      <c r="S260" s="253"/>
      <c r="T260" s="145">
        <v>81404</v>
      </c>
      <c r="U260" s="145">
        <v>121278</v>
      </c>
      <c r="V260" s="145">
        <v>471</v>
      </c>
      <c r="W260" s="110" t="str">
        <f>IF(AD260="CANCELADO","N/A",VLOOKUP(V260,MOVIL!$A:$B,2))</f>
        <v>LQK873</v>
      </c>
      <c r="X260" s="98" t="str">
        <f>IF(AD260="CANCELADO","N/A",VLOOKUP(V260,MOVIL!$A:$P,16))</f>
        <v>CARREÑO RAMIREZ JHON ARTURO</v>
      </c>
      <c r="Y260" s="110">
        <f>IF(AD260="CANCELADO","N/A",VLOOKUP(V260,MOVIL!$A:$Q,17))</f>
        <v>0</v>
      </c>
      <c r="Z260" s="135">
        <v>684331.18731429847</v>
      </c>
      <c r="AA260" s="165"/>
      <c r="AB260" s="119"/>
      <c r="AC260" s="254">
        <f t="shared" ref="AC260:AC291" si="3">Z260+(AA260*AB260)</f>
        <v>684331.18731429847</v>
      </c>
      <c r="AD260" s="117"/>
      <c r="AE260" s="117"/>
    </row>
    <row r="261" spans="1:32" s="107" customFormat="1" ht="21" hidden="1" customHeight="1" x14ac:dyDescent="0.2">
      <c r="A261" s="109">
        <v>257</v>
      </c>
      <c r="B261" s="98">
        <v>15</v>
      </c>
      <c r="C261" s="113" t="s">
        <v>21</v>
      </c>
      <c r="D261" s="159">
        <v>45196</v>
      </c>
      <c r="E261" s="98">
        <v>113</v>
      </c>
      <c r="F261" s="177" t="s">
        <v>459</v>
      </c>
      <c r="G261" s="177" t="s">
        <v>790</v>
      </c>
      <c r="H261" s="98" t="s">
        <v>97</v>
      </c>
      <c r="I261" s="112" t="s">
        <v>902</v>
      </c>
      <c r="J261" s="112" t="s">
        <v>902</v>
      </c>
      <c r="K261" s="98">
        <v>1</v>
      </c>
      <c r="L261" s="98">
        <v>19</v>
      </c>
      <c r="M261" s="159">
        <v>45203</v>
      </c>
      <c r="N261" s="216">
        <v>0.29166666666666669</v>
      </c>
      <c r="O261" s="159">
        <v>45203</v>
      </c>
      <c r="P261" s="217">
        <v>0.58333333333333337</v>
      </c>
      <c r="Q261" s="218" t="s">
        <v>791</v>
      </c>
      <c r="R261" s="98">
        <v>3012873000</v>
      </c>
      <c r="S261" s="207"/>
      <c r="T261" s="110">
        <v>81416</v>
      </c>
      <c r="U261" s="110"/>
      <c r="V261" s="110">
        <v>363</v>
      </c>
      <c r="W261" s="110" t="str">
        <f>IF(AD261="CANCELADO","N/A",VLOOKUP(V261,MOVIL!$A:$B,2))</f>
        <v>EQP710</v>
      </c>
      <c r="X261" s="98" t="str">
        <f>IF(AD261="CANCELADO","N/A",VLOOKUP(V261,MOVIL!$A:$P,16))</f>
        <v>CARLOS FERNANDO VELEZ</v>
      </c>
      <c r="Y261" s="110">
        <f>IF(AD261="CANCELADO","N/A",VLOOKUP(V261,MOVIL!$A:$Q,17))</f>
        <v>313608820</v>
      </c>
      <c r="Z261" s="134">
        <v>445621.69552299019</v>
      </c>
      <c r="AA261" s="120"/>
      <c r="AB261" s="117"/>
      <c r="AC261" s="248">
        <f t="shared" si="3"/>
        <v>445621.69552299019</v>
      </c>
      <c r="AD261" s="117"/>
      <c r="AE261" s="117"/>
    </row>
    <row r="262" spans="1:32" s="107" customFormat="1" ht="21" hidden="1" customHeight="1" x14ac:dyDescent="0.2">
      <c r="A262" s="109">
        <v>258</v>
      </c>
      <c r="B262" s="110">
        <v>15</v>
      </c>
      <c r="C262" s="113" t="s">
        <v>21</v>
      </c>
      <c r="D262" s="111">
        <v>45196</v>
      </c>
      <c r="E262" s="110">
        <v>28</v>
      </c>
      <c r="F262" s="98" t="s">
        <v>792</v>
      </c>
      <c r="G262" s="159" t="s">
        <v>793</v>
      </c>
      <c r="H262" s="98" t="s">
        <v>2634</v>
      </c>
      <c r="I262" s="112" t="s">
        <v>902</v>
      </c>
      <c r="J262" s="112" t="s">
        <v>902</v>
      </c>
      <c r="K262" s="98">
        <v>2</v>
      </c>
      <c r="L262" s="98">
        <v>33</v>
      </c>
      <c r="M262" s="159">
        <v>45204</v>
      </c>
      <c r="N262" s="216">
        <v>0.22916666666666666</v>
      </c>
      <c r="O262" s="159">
        <v>45205</v>
      </c>
      <c r="P262" s="217">
        <v>0.79166666666666663</v>
      </c>
      <c r="Q262" s="206" t="s">
        <v>40</v>
      </c>
      <c r="R262" s="110">
        <v>3153554156</v>
      </c>
      <c r="S262" s="237"/>
      <c r="T262" s="110">
        <v>81429</v>
      </c>
      <c r="U262" s="110">
        <v>121227</v>
      </c>
      <c r="V262" s="110">
        <v>455</v>
      </c>
      <c r="W262" s="110" t="str">
        <f>IF(AD262="CANCELADO","N/A",VLOOKUP(V262,MOVIL!$A:$B,2))</f>
        <v>KNZ845</v>
      </c>
      <c r="X262" s="98" t="str">
        <f>IF(AD262="CANCELADO","N/A",VLOOKUP(V262,MOVIL!$A:$P,16))</f>
        <v>MORALES SANCHEZ OSCAR ARMANDO</v>
      </c>
      <c r="Y262" s="110">
        <f>IF(AD262="CANCELADO","N/A",VLOOKUP(V262,MOVIL!$A:$Q,17))</f>
        <v>3102463894</v>
      </c>
      <c r="Z262" s="135">
        <v>1518662.3746285969</v>
      </c>
      <c r="AA262" s="110"/>
      <c r="AB262" s="110"/>
      <c r="AC262" s="248">
        <f t="shared" si="3"/>
        <v>1518662.3746285969</v>
      </c>
      <c r="AD262" s="117"/>
      <c r="AE262" s="117"/>
    </row>
    <row r="263" spans="1:32" s="107" customFormat="1" ht="21" hidden="1" customHeight="1" x14ac:dyDescent="0.2">
      <c r="A263" s="109">
        <v>259</v>
      </c>
      <c r="B263" s="110">
        <v>15</v>
      </c>
      <c r="C263" s="113" t="s">
        <v>21</v>
      </c>
      <c r="D263" s="111">
        <v>45196</v>
      </c>
      <c r="E263" s="110">
        <v>132</v>
      </c>
      <c r="F263" s="98" t="s">
        <v>369</v>
      </c>
      <c r="G263" s="159" t="s">
        <v>794</v>
      </c>
      <c r="H263" s="98" t="s">
        <v>2645</v>
      </c>
      <c r="I263" s="112" t="s">
        <v>902</v>
      </c>
      <c r="J263" s="112" t="s">
        <v>902</v>
      </c>
      <c r="K263" s="98">
        <v>3</v>
      </c>
      <c r="L263" s="98">
        <v>5</v>
      </c>
      <c r="M263" s="159">
        <v>45204</v>
      </c>
      <c r="N263" s="216">
        <v>0.16666666666666666</v>
      </c>
      <c r="O263" s="159">
        <v>45206</v>
      </c>
      <c r="P263" s="217">
        <v>0.91666666666666663</v>
      </c>
      <c r="Q263" s="206" t="s">
        <v>373</v>
      </c>
      <c r="R263" s="110">
        <v>3125461484</v>
      </c>
      <c r="S263" s="237"/>
      <c r="T263" s="110">
        <v>81430</v>
      </c>
      <c r="U263" s="110">
        <v>121215</v>
      </c>
      <c r="V263" s="110">
        <v>412</v>
      </c>
      <c r="W263" s="110" t="str">
        <f>IF(AD263="CANCELADO","N/A",VLOOKUP(V263,MOVIL!$A:$B,2))</f>
        <v>KNZ845</v>
      </c>
      <c r="X263" s="98" t="str">
        <f>IF(AD263="CANCELADO","N/A",VLOOKUP(V263,MOVIL!$A:$P,16))</f>
        <v>MORALES SANCHEZ OSCAR ARMANDO</v>
      </c>
      <c r="Y263" s="110">
        <f>IF(AD263="CANCELADO","N/A",VLOOKUP(V263,MOVIL!$A:$Q,17))</f>
        <v>3102463894</v>
      </c>
      <c r="Z263" s="135">
        <v>2305297.6298534558</v>
      </c>
      <c r="AA263" s="110"/>
      <c r="AB263" s="110"/>
      <c r="AC263" s="248">
        <f t="shared" si="3"/>
        <v>2305297.6298534558</v>
      </c>
      <c r="AD263" s="117"/>
      <c r="AE263" s="117"/>
    </row>
    <row r="264" spans="1:32" s="107" customFormat="1" ht="21" hidden="1" customHeight="1" x14ac:dyDescent="0.2">
      <c r="A264" s="109">
        <v>260</v>
      </c>
      <c r="B264" s="110">
        <v>15</v>
      </c>
      <c r="C264" s="113" t="s">
        <v>21</v>
      </c>
      <c r="D264" s="111">
        <v>45196</v>
      </c>
      <c r="E264" s="110">
        <v>132</v>
      </c>
      <c r="F264" s="98" t="s">
        <v>369</v>
      </c>
      <c r="G264" s="159" t="s">
        <v>794</v>
      </c>
      <c r="H264" s="98" t="s">
        <v>2645</v>
      </c>
      <c r="I264" s="112" t="s">
        <v>902</v>
      </c>
      <c r="J264" s="112" t="s">
        <v>902</v>
      </c>
      <c r="K264" s="98">
        <v>3</v>
      </c>
      <c r="L264" s="98">
        <v>40</v>
      </c>
      <c r="M264" s="159">
        <v>45204</v>
      </c>
      <c r="N264" s="216">
        <v>0.16666666666666666</v>
      </c>
      <c r="O264" s="159">
        <v>45206</v>
      </c>
      <c r="P264" s="217">
        <v>0.91666666666666663</v>
      </c>
      <c r="Q264" s="206" t="s">
        <v>373</v>
      </c>
      <c r="R264" s="110">
        <v>3125461484</v>
      </c>
      <c r="S264" s="237"/>
      <c r="T264" s="110">
        <v>81430</v>
      </c>
      <c r="U264" s="110">
        <v>121215</v>
      </c>
      <c r="V264" s="110">
        <v>412</v>
      </c>
      <c r="W264" s="110" t="str">
        <f>IF(AD264="CANCELADO","N/A",VLOOKUP(V264,MOVIL!$A:$B,2))</f>
        <v>KNZ845</v>
      </c>
      <c r="X264" s="98" t="str">
        <f>IF(AD264="CANCELADO","N/A",VLOOKUP(V264,MOVIL!$A:$P,16))</f>
        <v>MORALES SANCHEZ OSCAR ARMANDO</v>
      </c>
      <c r="Y264" s="110">
        <f>IF(AD264="CANCELADO","N/A",VLOOKUP(V264,MOVIL!$A:$Q,17))</f>
        <v>3102463894</v>
      </c>
      <c r="Z264" s="134">
        <v>2455297.6298534558</v>
      </c>
      <c r="AA264" s="110"/>
      <c r="AB264" s="110"/>
      <c r="AC264" s="248">
        <f t="shared" si="3"/>
        <v>2455297.6298534558</v>
      </c>
      <c r="AD264" s="117"/>
      <c r="AE264" s="117"/>
    </row>
    <row r="265" spans="1:32" s="107" customFormat="1" ht="21" hidden="1" customHeight="1" x14ac:dyDescent="0.2">
      <c r="A265" s="109">
        <v>261</v>
      </c>
      <c r="B265" s="110">
        <v>15</v>
      </c>
      <c r="C265" s="113" t="s">
        <v>21</v>
      </c>
      <c r="D265" s="111">
        <v>45196</v>
      </c>
      <c r="E265" s="110">
        <v>139</v>
      </c>
      <c r="F265" s="98" t="s">
        <v>795</v>
      </c>
      <c r="G265" s="159" t="s">
        <v>796</v>
      </c>
      <c r="H265" s="98" t="s">
        <v>59</v>
      </c>
      <c r="I265" s="123" t="s">
        <v>902</v>
      </c>
      <c r="J265" s="113" t="s">
        <v>902</v>
      </c>
      <c r="K265" s="98">
        <v>1</v>
      </c>
      <c r="L265" s="98">
        <v>14</v>
      </c>
      <c r="M265" s="159">
        <v>45204</v>
      </c>
      <c r="N265" s="216">
        <v>0.29166666666666669</v>
      </c>
      <c r="O265" s="159">
        <v>45204</v>
      </c>
      <c r="P265" s="217">
        <v>0.79166666666666663</v>
      </c>
      <c r="Q265" s="206" t="s">
        <v>268</v>
      </c>
      <c r="R265" s="110">
        <v>3102668494</v>
      </c>
      <c r="S265" s="237"/>
      <c r="T265" s="110">
        <v>81431</v>
      </c>
      <c r="U265" s="110">
        <v>121229</v>
      </c>
      <c r="V265" s="110">
        <v>461</v>
      </c>
      <c r="W265" s="110" t="str">
        <f>IF(AD265="CANCELADO","N/A",VLOOKUP(V265,MOVIL!$A:$B,2))</f>
        <v>LQK873</v>
      </c>
      <c r="X265" s="98" t="str">
        <f>IF(AD265="CANCELADO","N/A",VLOOKUP(V265,MOVIL!$A:$P,16))</f>
        <v>CARREÑO RAMIREZ JHON ARTURO</v>
      </c>
      <c r="Y265" s="110">
        <f>IF(AD265="CANCELADO","N/A",VLOOKUP(V265,MOVIL!$A:$Q,17))</f>
        <v>0</v>
      </c>
      <c r="Z265" s="135">
        <v>820736.61119504599</v>
      </c>
      <c r="AA265" s="110"/>
      <c r="AB265" s="110"/>
      <c r="AC265" s="248">
        <f t="shared" si="3"/>
        <v>820736.61119504599</v>
      </c>
      <c r="AD265" s="117"/>
      <c r="AE265" s="117"/>
    </row>
    <row r="266" spans="1:32" s="107" customFormat="1" ht="21" hidden="1" customHeight="1" x14ac:dyDescent="0.2">
      <c r="A266" s="109">
        <v>262</v>
      </c>
      <c r="B266" s="110"/>
      <c r="C266" s="113" t="s">
        <v>188</v>
      </c>
      <c r="D266" s="111">
        <v>45183</v>
      </c>
      <c r="E266" s="98">
        <v>172</v>
      </c>
      <c r="F266" s="98" t="s">
        <v>784</v>
      </c>
      <c r="G266" s="159" t="s">
        <v>784</v>
      </c>
      <c r="H266" s="98" t="s">
        <v>284</v>
      </c>
      <c r="I266" s="112" t="s">
        <v>750</v>
      </c>
      <c r="J266" s="112" t="s">
        <v>750</v>
      </c>
      <c r="K266" s="98">
        <v>3</v>
      </c>
      <c r="L266" s="98">
        <v>25</v>
      </c>
      <c r="M266" s="159">
        <v>45205</v>
      </c>
      <c r="N266" s="216">
        <v>0.16666666666666666</v>
      </c>
      <c r="O266" s="159">
        <v>45207</v>
      </c>
      <c r="P266" s="217">
        <v>0.45833333333333331</v>
      </c>
      <c r="Q266" s="206" t="s">
        <v>785</v>
      </c>
      <c r="R266" s="113">
        <v>3154251624</v>
      </c>
      <c r="S266" s="227"/>
      <c r="T266" s="110">
        <v>81461</v>
      </c>
      <c r="U266" s="110">
        <v>121235</v>
      </c>
      <c r="V266" s="110">
        <v>363</v>
      </c>
      <c r="W266" s="110" t="str">
        <f>IF(AD266="CANCELADO","N/A",VLOOKUP(V266,MOVIL!$A:$B,2))</f>
        <v>EQP710</v>
      </c>
      <c r="X266" s="98" t="str">
        <f>IF(AD266="CANCELADO","N/A",VLOOKUP(V266,MOVIL!$A:$P,16))</f>
        <v>CARLOS FERNANDO VELEZ</v>
      </c>
      <c r="Y266" s="110">
        <f>IF(AD266="CANCELADO","N/A",VLOOKUP(V266,MOVIL!$A:$Q,17))</f>
        <v>313608820</v>
      </c>
      <c r="Z266" s="135">
        <v>2447523.29286998</v>
      </c>
      <c r="AA266" s="110"/>
      <c r="AB266" s="110"/>
      <c r="AC266" s="248">
        <f t="shared" si="3"/>
        <v>2447523.29286998</v>
      </c>
      <c r="AD266" s="117"/>
      <c r="AE266" s="117"/>
    </row>
    <row r="267" spans="1:32" s="107" customFormat="1" ht="21" hidden="1" customHeight="1" x14ac:dyDescent="0.2">
      <c r="A267" s="109">
        <v>263</v>
      </c>
      <c r="B267" s="110">
        <v>8</v>
      </c>
      <c r="C267" s="155" t="s">
        <v>690</v>
      </c>
      <c r="D267" s="111">
        <v>45204</v>
      </c>
      <c r="E267" s="110">
        <v>323</v>
      </c>
      <c r="F267" s="98" t="s">
        <v>834</v>
      </c>
      <c r="G267" s="159" t="s">
        <v>702</v>
      </c>
      <c r="H267" s="98" t="s">
        <v>97</v>
      </c>
      <c r="I267" s="112" t="s">
        <v>702</v>
      </c>
      <c r="J267" s="112" t="s">
        <v>835</v>
      </c>
      <c r="K267" s="110">
        <v>1</v>
      </c>
      <c r="L267" s="110">
        <v>30</v>
      </c>
      <c r="M267" s="111">
        <v>45205</v>
      </c>
      <c r="N267" s="128">
        <v>0.45833333333333331</v>
      </c>
      <c r="O267" s="111">
        <v>45205</v>
      </c>
      <c r="P267" s="223">
        <v>0.70833333333333337</v>
      </c>
      <c r="Q267" s="206" t="s">
        <v>836</v>
      </c>
      <c r="R267" s="98" t="s">
        <v>693</v>
      </c>
      <c r="S267" s="237"/>
      <c r="T267" s="110">
        <v>81460</v>
      </c>
      <c r="U267" s="110">
        <v>121404</v>
      </c>
      <c r="V267" s="110">
        <v>467</v>
      </c>
      <c r="W267" s="110" t="str">
        <f>IF(AD267="CANCELADO","N/A",VLOOKUP(V267,MOVIL!$A:$B,2))</f>
        <v>LQK873</v>
      </c>
      <c r="X267" s="98" t="str">
        <f>IF(AD267="CANCELADO","N/A",VLOOKUP(V267,MOVIL!$A:$P,16))</f>
        <v>CARREÑO RAMIREZ JHON ARTURO</v>
      </c>
      <c r="Y267" s="110">
        <f>IF(AD267="CANCELADO","N/A",VLOOKUP(V267,MOVIL!$A:$Q,17))</f>
        <v>0</v>
      </c>
      <c r="Z267" s="135">
        <v>263732.47492571932</v>
      </c>
      <c r="AA267" s="110"/>
      <c r="AB267" s="110"/>
      <c r="AC267" s="248">
        <f t="shared" si="3"/>
        <v>263732.47492571932</v>
      </c>
      <c r="AD267" s="117"/>
      <c r="AE267" s="117"/>
    </row>
    <row r="268" spans="1:32" s="107" customFormat="1" ht="21" hidden="1" customHeight="1" x14ac:dyDescent="0.2">
      <c r="A268" s="109">
        <v>264</v>
      </c>
      <c r="B268" s="110">
        <v>15</v>
      </c>
      <c r="C268" s="113" t="s">
        <v>21</v>
      </c>
      <c r="D268" s="111">
        <v>45196</v>
      </c>
      <c r="E268" s="110">
        <v>158</v>
      </c>
      <c r="F268" s="98" t="s">
        <v>382</v>
      </c>
      <c r="G268" s="159" t="s">
        <v>797</v>
      </c>
      <c r="H268" s="98" t="s">
        <v>345</v>
      </c>
      <c r="I268" s="123" t="s">
        <v>902</v>
      </c>
      <c r="J268" s="113" t="s">
        <v>902</v>
      </c>
      <c r="K268" s="98">
        <v>1</v>
      </c>
      <c r="L268" s="98">
        <v>34</v>
      </c>
      <c r="M268" s="159">
        <v>45205</v>
      </c>
      <c r="N268" s="216">
        <v>0.25</v>
      </c>
      <c r="O268" s="159">
        <v>45205</v>
      </c>
      <c r="P268" s="217">
        <v>0.91666666666666663</v>
      </c>
      <c r="Q268" s="206" t="s">
        <v>385</v>
      </c>
      <c r="R268" s="110">
        <v>3212329214</v>
      </c>
      <c r="S268" s="237"/>
      <c r="T268" s="110">
        <v>81462</v>
      </c>
      <c r="U268" s="110">
        <v>121234</v>
      </c>
      <c r="V268" s="110">
        <v>381</v>
      </c>
      <c r="W268" s="110" t="str">
        <f>IF(AD268="CANCELADO","N/A",VLOOKUP(V268,MOVIL!$A:$B,2))</f>
        <v>EQP202</v>
      </c>
      <c r="X268" s="98" t="str">
        <f>IF(AD268="CANCELADO","N/A",VLOOKUP(V268,MOVIL!$A:$P,16))</f>
        <v>VESGA CASALLAS ALBERTO</v>
      </c>
      <c r="Y268" s="110">
        <f>IF(AD268="CANCELADO","N/A",VLOOKUP(V268,MOVIL!$A:$Q,17))</f>
        <v>3105756034</v>
      </c>
      <c r="Z268" s="135">
        <v>1382256.9507478492</v>
      </c>
      <c r="AA268" s="110"/>
      <c r="AB268" s="110"/>
      <c r="AC268" s="248">
        <f t="shared" si="3"/>
        <v>1382256.9507478492</v>
      </c>
      <c r="AD268" s="117"/>
      <c r="AE268" s="117"/>
    </row>
    <row r="269" spans="1:32" s="107" customFormat="1" ht="21" hidden="1" customHeight="1" x14ac:dyDescent="0.2">
      <c r="A269" s="109">
        <v>265</v>
      </c>
      <c r="B269" s="110">
        <v>15</v>
      </c>
      <c r="C269" s="113" t="s">
        <v>21</v>
      </c>
      <c r="D269" s="111">
        <v>45196</v>
      </c>
      <c r="E269" s="110">
        <v>37</v>
      </c>
      <c r="F269" s="98" t="s">
        <v>798</v>
      </c>
      <c r="G269" s="159" t="s">
        <v>799</v>
      </c>
      <c r="H269" s="98" t="s">
        <v>302</v>
      </c>
      <c r="I269" s="123" t="s">
        <v>902</v>
      </c>
      <c r="J269" s="113" t="s">
        <v>902</v>
      </c>
      <c r="K269" s="98">
        <v>5</v>
      </c>
      <c r="L269" s="98">
        <v>33</v>
      </c>
      <c r="M269" s="159">
        <v>45205</v>
      </c>
      <c r="N269" s="216">
        <v>0.20833333333333334</v>
      </c>
      <c r="O269" s="159">
        <v>45209</v>
      </c>
      <c r="P269" s="217">
        <v>0.91666666666666663</v>
      </c>
      <c r="Q269" s="206" t="s">
        <v>259</v>
      </c>
      <c r="R269" s="110">
        <v>3157907431</v>
      </c>
      <c r="S269" s="237"/>
      <c r="T269" s="110">
        <v>81463</v>
      </c>
      <c r="U269" s="110">
        <v>121400</v>
      </c>
      <c r="V269" s="110">
        <v>471</v>
      </c>
      <c r="W269" s="110" t="str">
        <f>IF(AD269="CANCELADO","N/A",VLOOKUP(V269,MOVIL!$A:$B,2))</f>
        <v>LQK873</v>
      </c>
      <c r="X269" s="98" t="str">
        <f>IF(AD269="CANCELADO","N/A",VLOOKUP(V269,MOVIL!$A:$P,16))</f>
        <v>CARREÑO RAMIREZ JHON ARTURO</v>
      </c>
      <c r="Y269" s="110">
        <f>IF(AD269="CANCELADO","N/A",VLOOKUP(V269,MOVIL!$A:$Q,17))</f>
        <v>0</v>
      </c>
      <c r="Z269" s="135">
        <v>5065203.3955280334</v>
      </c>
      <c r="AA269" s="110"/>
      <c r="AB269" s="110"/>
      <c r="AC269" s="248">
        <f t="shared" si="3"/>
        <v>5065203.3955280334</v>
      </c>
      <c r="AD269" s="117"/>
      <c r="AE269" s="117"/>
    </row>
    <row r="270" spans="1:32" s="107" customFormat="1" ht="21" hidden="1" customHeight="1" x14ac:dyDescent="0.2">
      <c r="A270" s="109">
        <v>266</v>
      </c>
      <c r="B270" s="98">
        <f>+B269+1</f>
        <v>16</v>
      </c>
      <c r="C270" s="113" t="s">
        <v>72</v>
      </c>
      <c r="D270" s="159">
        <v>45175</v>
      </c>
      <c r="E270" s="98">
        <v>215</v>
      </c>
      <c r="F270" s="99" t="s">
        <v>762</v>
      </c>
      <c r="G270" s="99" t="s">
        <v>762</v>
      </c>
      <c r="H270" s="98" t="s">
        <v>93</v>
      </c>
      <c r="I270" s="106" t="s">
        <v>201</v>
      </c>
      <c r="J270" s="106" t="s">
        <v>201</v>
      </c>
      <c r="K270" s="98">
        <v>1</v>
      </c>
      <c r="L270" s="98">
        <v>19</v>
      </c>
      <c r="M270" s="159">
        <v>45206</v>
      </c>
      <c r="N270" s="216">
        <v>0.27083333333333331</v>
      </c>
      <c r="O270" s="159">
        <v>45206</v>
      </c>
      <c r="P270" s="217">
        <v>0.77083333333333337</v>
      </c>
      <c r="Q270" s="225" t="s">
        <v>89</v>
      </c>
      <c r="R270" s="99">
        <v>3105530557</v>
      </c>
      <c r="S270" s="207"/>
      <c r="T270" s="110">
        <v>81505</v>
      </c>
      <c r="U270" s="110">
        <v>121441</v>
      </c>
      <c r="V270" s="110">
        <v>126</v>
      </c>
      <c r="W270" s="110" t="str">
        <f>IF(AD270="CANCELADO","N/A",VLOOKUP(V270,MOVIL!$A:$B,2))</f>
        <v>WLK854</v>
      </c>
      <c r="X270" s="98" t="str">
        <f>IF(AD270="CANCELADO","N/A",VLOOKUP(V270,MOVIL!$A:$P,16))</f>
        <v>PEDREROS ESPEJO MANUEL FERNANDO</v>
      </c>
      <c r="Y270" s="110">
        <f>IF(AD270="CANCELADO","N/A",VLOOKUP(V270,MOVIL!$A:$Q,17))</f>
        <v>3166769803</v>
      </c>
      <c r="Z270" s="135">
        <v>1468435.2595978354</v>
      </c>
      <c r="AA270" s="120"/>
      <c r="AB270" s="117"/>
      <c r="AC270" s="248">
        <f t="shared" si="3"/>
        <v>1468435.2595978354</v>
      </c>
      <c r="AD270" s="117"/>
      <c r="AE270" s="117"/>
    </row>
    <row r="271" spans="1:32" s="107" customFormat="1" ht="21" hidden="1" customHeight="1" x14ac:dyDescent="0.2">
      <c r="A271" s="109">
        <v>267</v>
      </c>
      <c r="B271" s="110">
        <v>15</v>
      </c>
      <c r="C271" s="113" t="s">
        <v>21</v>
      </c>
      <c r="D271" s="111">
        <v>45196</v>
      </c>
      <c r="E271" s="110">
        <v>91</v>
      </c>
      <c r="F271" s="98" t="s">
        <v>800</v>
      </c>
      <c r="G271" s="159" t="s">
        <v>889</v>
      </c>
      <c r="H271" s="98" t="s">
        <v>93</v>
      </c>
      <c r="I271" s="112" t="s">
        <v>902</v>
      </c>
      <c r="J271" s="112" t="s">
        <v>902</v>
      </c>
      <c r="K271" s="98">
        <v>1</v>
      </c>
      <c r="L271" s="98">
        <v>16</v>
      </c>
      <c r="M271" s="159">
        <v>45206</v>
      </c>
      <c r="N271" s="216">
        <v>0.20833333333333334</v>
      </c>
      <c r="O271" s="159">
        <v>45206</v>
      </c>
      <c r="P271" s="217">
        <v>0.79166666666666663</v>
      </c>
      <c r="Q271" s="225" t="s">
        <v>299</v>
      </c>
      <c r="R271" s="99">
        <v>3152210644</v>
      </c>
      <c r="S271" s="237"/>
      <c r="T271" s="110">
        <v>81506</v>
      </c>
      <c r="U271" s="110">
        <v>121442</v>
      </c>
      <c r="V271" s="110">
        <v>216</v>
      </c>
      <c r="W271" s="110" t="str">
        <f>IF(AD271="CANCELADO","N/A",VLOOKUP(V271,MOVIL!$A:$B,2))</f>
        <v>WLK854</v>
      </c>
      <c r="X271" s="98" t="str">
        <f>IF(AD271="CANCELADO","N/A",VLOOKUP(V271,MOVIL!$A:$P,16))</f>
        <v>PEDREROS ESPEJO MANUEL FERNANDO</v>
      </c>
      <c r="Y271" s="110">
        <f>IF(AD271="CANCELADO","N/A",VLOOKUP(V271,MOVIL!$A:$Q,17))</f>
        <v>3166769803</v>
      </c>
      <c r="Z271" s="134">
        <v>616128.47537392459</v>
      </c>
      <c r="AA271" s="110"/>
      <c r="AB271" s="110"/>
      <c r="AC271" s="248">
        <f t="shared" si="3"/>
        <v>616128.47537392459</v>
      </c>
      <c r="AD271" s="117"/>
      <c r="AE271" s="117"/>
    </row>
    <row r="272" spans="1:32" s="107" customFormat="1" ht="21" hidden="1" customHeight="1" x14ac:dyDescent="0.2">
      <c r="A272" s="109">
        <v>268</v>
      </c>
      <c r="B272" s="110">
        <v>15</v>
      </c>
      <c r="C272" s="113" t="s">
        <v>21</v>
      </c>
      <c r="D272" s="111">
        <v>45196</v>
      </c>
      <c r="E272" s="110">
        <v>108</v>
      </c>
      <c r="F272" s="98" t="s">
        <v>801</v>
      </c>
      <c r="G272" s="159" t="s">
        <v>802</v>
      </c>
      <c r="H272" s="98" t="s">
        <v>493</v>
      </c>
      <c r="I272" s="112" t="s">
        <v>902</v>
      </c>
      <c r="J272" s="112" t="s">
        <v>902</v>
      </c>
      <c r="K272" s="98">
        <v>1</v>
      </c>
      <c r="L272" s="98">
        <v>26</v>
      </c>
      <c r="M272" s="159">
        <v>45206</v>
      </c>
      <c r="N272" s="216">
        <v>0.27083333333333331</v>
      </c>
      <c r="O272" s="159">
        <v>45206</v>
      </c>
      <c r="P272" s="217">
        <v>0.79166666666666663</v>
      </c>
      <c r="Q272" s="225" t="s">
        <v>803</v>
      </c>
      <c r="R272" s="99">
        <v>3016530889</v>
      </c>
      <c r="S272" s="237"/>
      <c r="T272" s="110">
        <v>81502</v>
      </c>
      <c r="U272" s="110">
        <v>121438</v>
      </c>
      <c r="V272" s="110">
        <v>472</v>
      </c>
      <c r="W272" s="110" t="str">
        <f>IF(AD272="CANCELADO","N/A",VLOOKUP(V272,MOVIL!$A:$B,2))</f>
        <v>LQK873</v>
      </c>
      <c r="X272" s="98" t="str">
        <f>IF(AD272="CANCELADO","N/A",VLOOKUP(V272,MOVIL!$A:$P,16))</f>
        <v>CARREÑO RAMIREZ JHON ARTURO</v>
      </c>
      <c r="Y272" s="110">
        <f>IF(AD272="CANCELADO","N/A",VLOOKUP(V272,MOVIL!$A:$Q,17))</f>
        <v>0</v>
      </c>
      <c r="Z272" s="135">
        <v>870736.61119504599</v>
      </c>
      <c r="AA272" s="110"/>
      <c r="AB272" s="110"/>
      <c r="AC272" s="248">
        <f t="shared" si="3"/>
        <v>870736.61119504599</v>
      </c>
      <c r="AD272" s="117"/>
      <c r="AE272" s="117"/>
    </row>
    <row r="273" spans="1:32" s="107" customFormat="1" ht="21" hidden="1" customHeight="1" x14ac:dyDescent="0.2">
      <c r="A273" s="109">
        <v>269</v>
      </c>
      <c r="B273" s="110">
        <v>8</v>
      </c>
      <c r="C273" s="113" t="s">
        <v>690</v>
      </c>
      <c r="D273" s="111">
        <v>45204</v>
      </c>
      <c r="E273" s="110">
        <v>232</v>
      </c>
      <c r="F273" s="98" t="s">
        <v>2685</v>
      </c>
      <c r="G273" s="98" t="s">
        <v>2685</v>
      </c>
      <c r="H273" s="98" t="s">
        <v>97</v>
      </c>
      <c r="I273" s="123" t="s">
        <v>902</v>
      </c>
      <c r="J273" s="113" t="s">
        <v>902</v>
      </c>
      <c r="K273" s="98">
        <v>1</v>
      </c>
      <c r="L273" s="98">
        <v>30</v>
      </c>
      <c r="M273" s="159">
        <v>45206</v>
      </c>
      <c r="N273" s="216">
        <v>0.27083333333333331</v>
      </c>
      <c r="O273" s="159">
        <v>45206</v>
      </c>
      <c r="P273" s="217">
        <v>0.79166666666666663</v>
      </c>
      <c r="Q273" s="225" t="s">
        <v>692</v>
      </c>
      <c r="R273" s="99">
        <v>3118994959</v>
      </c>
      <c r="S273" s="237"/>
      <c r="T273" s="110">
        <v>81500</v>
      </c>
      <c r="U273" s="110">
        <v>121464</v>
      </c>
      <c r="V273" s="110">
        <v>470</v>
      </c>
      <c r="W273" s="110" t="str">
        <f>IF(AD273="CANCELADO","N/A",VLOOKUP(V273,MOVIL!$A:$B,2))</f>
        <v>LQK873</v>
      </c>
      <c r="X273" s="98" t="str">
        <f>IF(AD273="CANCELADO","N/A",VLOOKUP(V273,MOVIL!$A:$P,16))</f>
        <v>CARREÑO RAMIREZ JHON ARTURO</v>
      </c>
      <c r="Y273" s="110">
        <f>IF(AD273="CANCELADO","N/A",VLOOKUP(V273,MOVIL!$A:$Q,17))</f>
        <v>0</v>
      </c>
      <c r="Z273" s="134">
        <v>263732.47492571932</v>
      </c>
      <c r="AA273" s="110"/>
      <c r="AB273" s="110"/>
      <c r="AC273" s="248">
        <f t="shared" si="3"/>
        <v>263732.47492571932</v>
      </c>
      <c r="AD273" s="117"/>
      <c r="AE273" s="117"/>
    </row>
    <row r="274" spans="1:32" s="107" customFormat="1" ht="21" hidden="1" customHeight="1" x14ac:dyDescent="0.2">
      <c r="A274" s="109">
        <v>270</v>
      </c>
      <c r="B274" s="109">
        <v>1</v>
      </c>
      <c r="C274" s="98" t="s">
        <v>218</v>
      </c>
      <c r="D274" s="153">
        <v>45190</v>
      </c>
      <c r="E274" s="109">
        <v>192</v>
      </c>
      <c r="F274" s="137" t="s">
        <v>779</v>
      </c>
      <c r="G274" s="137" t="s">
        <v>780</v>
      </c>
      <c r="H274" s="98" t="s">
        <v>168</v>
      </c>
      <c r="I274" s="255" t="s">
        <v>781</v>
      </c>
      <c r="J274" s="137" t="s">
        <v>782</v>
      </c>
      <c r="K274" s="256">
        <v>3</v>
      </c>
      <c r="L274" s="98">
        <v>20</v>
      </c>
      <c r="M274" s="111">
        <v>45208</v>
      </c>
      <c r="N274" s="128">
        <v>0.25</v>
      </c>
      <c r="O274" s="159">
        <v>45210</v>
      </c>
      <c r="P274" s="217">
        <v>0.75</v>
      </c>
      <c r="Q274" s="218" t="s">
        <v>170</v>
      </c>
      <c r="R274" s="109">
        <v>3053823121</v>
      </c>
      <c r="S274" s="255" t="s">
        <v>783</v>
      </c>
      <c r="T274" s="110">
        <v>81558</v>
      </c>
      <c r="U274" s="110">
        <v>121519</v>
      </c>
      <c r="V274" s="110">
        <v>378</v>
      </c>
      <c r="W274" s="110" t="str">
        <f>IF(AD274="CANCELADO","N/A",VLOOKUP(V274,MOVIL!$A:$B,2))</f>
        <v>EQP202</v>
      </c>
      <c r="X274" s="98" t="str">
        <f>IF(AD274="CANCELADO","N/A",VLOOKUP(V274,MOVIL!$A:$P,16))</f>
        <v>VESGA CASALLAS ALBERTO</v>
      </c>
      <c r="Y274" s="110">
        <f>IF(AD274="CANCELADO","N/A",VLOOKUP(V274,MOVIL!$A:$Q,17))</f>
        <v>3105756034</v>
      </c>
      <c r="Z274" s="134">
        <v>1527771.6189859605</v>
      </c>
      <c r="AA274" s="110"/>
      <c r="AB274" s="110"/>
      <c r="AC274" s="248">
        <f t="shared" si="3"/>
        <v>1527771.6189859605</v>
      </c>
      <c r="AD274" s="117"/>
      <c r="AE274" s="117"/>
    </row>
    <row r="275" spans="1:32" s="107" customFormat="1" ht="21" hidden="1" customHeight="1" x14ac:dyDescent="0.2">
      <c r="A275" s="109">
        <v>271</v>
      </c>
      <c r="B275" s="110">
        <v>34</v>
      </c>
      <c r="C275" s="98" t="s">
        <v>139</v>
      </c>
      <c r="D275" s="153">
        <v>45194</v>
      </c>
      <c r="E275" s="109">
        <v>194</v>
      </c>
      <c r="F275" s="137" t="s">
        <v>824</v>
      </c>
      <c r="G275" s="137" t="s">
        <v>824</v>
      </c>
      <c r="H275" s="98" t="s">
        <v>2637</v>
      </c>
      <c r="I275" s="318" t="s">
        <v>825</v>
      </c>
      <c r="J275" s="318" t="s">
        <v>825</v>
      </c>
      <c r="K275" s="110">
        <v>5</v>
      </c>
      <c r="L275" s="110">
        <v>27</v>
      </c>
      <c r="M275" s="159">
        <v>45208</v>
      </c>
      <c r="N275" s="128">
        <v>0.16666666666666666</v>
      </c>
      <c r="O275" s="159">
        <v>45212</v>
      </c>
      <c r="P275" s="217">
        <v>0.625</v>
      </c>
      <c r="Q275" s="218" t="s">
        <v>826</v>
      </c>
      <c r="R275" s="129" t="s">
        <v>578</v>
      </c>
      <c r="S275" s="257"/>
      <c r="T275" s="195">
        <v>81559</v>
      </c>
      <c r="U275" s="195">
        <v>121518</v>
      </c>
      <c r="V275" s="195">
        <v>363</v>
      </c>
      <c r="W275" s="110" t="str">
        <f>IF(AD275="CANCELADO","N/A",VLOOKUP(V275,MOVIL!$A:$B,2))</f>
        <v>EQP710</v>
      </c>
      <c r="X275" s="98" t="str">
        <f>IF(AD275="CANCELADO","N/A",VLOOKUP(V275,MOVIL!$A:$P,16))</f>
        <v>CARLOS FERNANDO VELEZ</v>
      </c>
      <c r="Y275" s="110">
        <f>IF(AD275="CANCELADO","N/A",VLOOKUP(V275,MOVIL!$A:$Q,17))</f>
        <v>313608820</v>
      </c>
      <c r="Z275" s="135">
        <v>4881056.0732890237</v>
      </c>
      <c r="AA275" s="110">
        <v>1</v>
      </c>
      <c r="AB275" s="134">
        <v>1150000</v>
      </c>
      <c r="AC275" s="248">
        <f t="shared" si="3"/>
        <v>6031056.0732890237</v>
      </c>
      <c r="AD275" s="117"/>
      <c r="AE275" s="117"/>
    </row>
    <row r="276" spans="1:32" s="107" customFormat="1" ht="21" hidden="1" customHeight="1" x14ac:dyDescent="0.2">
      <c r="A276" s="109">
        <v>272</v>
      </c>
      <c r="B276" s="110">
        <v>15</v>
      </c>
      <c r="C276" s="113" t="s">
        <v>21</v>
      </c>
      <c r="D276" s="111">
        <v>45196</v>
      </c>
      <c r="E276" s="110">
        <v>118</v>
      </c>
      <c r="F276" s="98" t="s">
        <v>509</v>
      </c>
      <c r="G276" s="159" t="s">
        <v>804</v>
      </c>
      <c r="H276" s="98" t="s">
        <v>257</v>
      </c>
      <c r="I276" s="112" t="s">
        <v>902</v>
      </c>
      <c r="J276" s="112" t="s">
        <v>902</v>
      </c>
      <c r="K276" s="110">
        <v>2</v>
      </c>
      <c r="L276" s="110">
        <v>24</v>
      </c>
      <c r="M276" s="111">
        <v>45209</v>
      </c>
      <c r="N276" s="128">
        <v>0.25</v>
      </c>
      <c r="O276" s="159">
        <v>45210</v>
      </c>
      <c r="P276" s="217">
        <v>0.83333333333333337</v>
      </c>
      <c r="Q276" s="206" t="s">
        <v>413</v>
      </c>
      <c r="R276" s="110">
        <v>3112273318</v>
      </c>
      <c r="S276" s="237"/>
      <c r="T276" s="110">
        <v>81603</v>
      </c>
      <c r="U276" s="110">
        <v>121336</v>
      </c>
      <c r="V276" s="110">
        <v>371</v>
      </c>
      <c r="W276" s="110" t="str">
        <f>IF(AD276="CANCELADO","N/A",VLOOKUP(V276,MOVIL!$A:$B,2))</f>
        <v>EQP202</v>
      </c>
      <c r="X276" s="98" t="str">
        <f>IF(AD276="CANCELADO","N/A",VLOOKUP(V276,MOVIL!$A:$P,16))</f>
        <v>VESGA CASALLAS ALBERTO</v>
      </c>
      <c r="Y276" s="110">
        <f>IF(AD276="CANCELADO","N/A",VLOOKUP(V276,MOVIL!$A:$Q,17))</f>
        <v>3105756034</v>
      </c>
      <c r="Z276" s="135">
        <v>1264054.2388074754</v>
      </c>
      <c r="AA276" s="110"/>
      <c r="AB276" s="110"/>
      <c r="AC276" s="248">
        <f t="shared" si="3"/>
        <v>1264054.2388074754</v>
      </c>
      <c r="AD276" s="117"/>
      <c r="AE276" s="117"/>
    </row>
    <row r="277" spans="1:32" s="107" customFormat="1" ht="21" hidden="1" customHeight="1" x14ac:dyDescent="0.2">
      <c r="A277" s="109">
        <v>273</v>
      </c>
      <c r="B277" s="110">
        <v>16</v>
      </c>
      <c r="C277" s="113" t="s">
        <v>21</v>
      </c>
      <c r="D277" s="111">
        <v>45204</v>
      </c>
      <c r="E277" s="110">
        <v>70</v>
      </c>
      <c r="F277" s="98" t="s">
        <v>337</v>
      </c>
      <c r="G277" s="159" t="s">
        <v>833</v>
      </c>
      <c r="H277" s="98" t="s">
        <v>302</v>
      </c>
      <c r="I277" s="123" t="s">
        <v>902</v>
      </c>
      <c r="J277" s="113" t="s">
        <v>902</v>
      </c>
      <c r="K277" s="110">
        <v>3</v>
      </c>
      <c r="L277" s="110">
        <v>30</v>
      </c>
      <c r="M277" s="111">
        <v>45209</v>
      </c>
      <c r="N277" s="128">
        <v>0.20833333333333334</v>
      </c>
      <c r="O277" s="111">
        <v>45211</v>
      </c>
      <c r="P277" s="223">
        <v>0.79166666666666663</v>
      </c>
      <c r="Q277" s="206" t="s">
        <v>339</v>
      </c>
      <c r="R277" s="98">
        <v>3153460330</v>
      </c>
      <c r="S277" s="237"/>
      <c r="T277" s="110">
        <v>81604</v>
      </c>
      <c r="U277" s="110">
        <v>121337</v>
      </c>
      <c r="V277" s="110">
        <v>364</v>
      </c>
      <c r="W277" s="110" t="str">
        <f>IF(AD277="CANCELADO","N/A",VLOOKUP(V277,MOVIL!$A:$B,2))</f>
        <v>EQP710</v>
      </c>
      <c r="X277" s="98" t="str">
        <f>IF(AD277="CANCELADO","N/A",VLOOKUP(V277,MOVIL!$A:$P,16))</f>
        <v>CARLOS FERNANDO VELEZ</v>
      </c>
      <c r="Y277" s="110">
        <f>IF(AD277="CANCELADO","N/A",VLOOKUP(V277,MOVIL!$A:$Q,17))</f>
        <v>313608820</v>
      </c>
      <c r="Z277" s="135">
        <v>2098385.4261217737</v>
      </c>
      <c r="AA277" s="110"/>
      <c r="AB277" s="110"/>
      <c r="AC277" s="248">
        <f t="shared" si="3"/>
        <v>2098385.4261217737</v>
      </c>
      <c r="AD277" s="117"/>
      <c r="AE277" s="117"/>
    </row>
    <row r="278" spans="1:32" s="107" customFormat="1" ht="21" hidden="1" customHeight="1" x14ac:dyDescent="0.2">
      <c r="A278" s="109">
        <v>274</v>
      </c>
      <c r="B278" s="129">
        <f>+B277+1</f>
        <v>17</v>
      </c>
      <c r="C278" s="113" t="s">
        <v>72</v>
      </c>
      <c r="D278" s="159">
        <v>45175</v>
      </c>
      <c r="E278" s="129">
        <v>197</v>
      </c>
      <c r="F278" s="129" t="s">
        <v>763</v>
      </c>
      <c r="G278" s="129" t="s">
        <v>763</v>
      </c>
      <c r="H278" s="98" t="s">
        <v>524</v>
      </c>
      <c r="I278" s="220" t="s">
        <v>201</v>
      </c>
      <c r="J278" s="215" t="s">
        <v>201</v>
      </c>
      <c r="K278" s="129">
        <v>2</v>
      </c>
      <c r="L278" s="98">
        <v>42</v>
      </c>
      <c r="M278" s="212">
        <v>45210</v>
      </c>
      <c r="N278" s="224">
        <v>0.25</v>
      </c>
      <c r="O278" s="212">
        <v>45212</v>
      </c>
      <c r="P278" s="258">
        <v>0.77083333333333337</v>
      </c>
      <c r="Q278" s="211" t="s">
        <v>764</v>
      </c>
      <c r="R278" s="129" t="s">
        <v>765</v>
      </c>
      <c r="S278" s="207"/>
      <c r="T278" s="110">
        <v>81633</v>
      </c>
      <c r="U278" s="110">
        <v>121614</v>
      </c>
      <c r="V278" s="110">
        <v>346</v>
      </c>
      <c r="W278" s="110" t="str">
        <f>IF(AD278="CANCELADO","N/A",VLOOKUP(V278,MOVIL!$A:$B,2))</f>
        <v>WMZ440</v>
      </c>
      <c r="X278" s="98" t="str">
        <f>IF(AD278="CANCELADO","N/A",VLOOKUP(V278,MOVIL!$A:$P,16))</f>
        <v>RONCANCIO GIRAL JORGE ENRIQUE</v>
      </c>
      <c r="Y278" s="110">
        <f>IF(AD278="CANCELADO","N/A",VLOOKUP(V278,MOVIL!$A:$Q,17))</f>
        <v>0</v>
      </c>
      <c r="Z278" s="135">
        <v>3092310.9593765466</v>
      </c>
      <c r="AA278" s="120"/>
      <c r="AB278" s="117"/>
      <c r="AC278" s="248">
        <f t="shared" si="3"/>
        <v>3092310.9593765466</v>
      </c>
      <c r="AD278" s="117"/>
      <c r="AE278" s="117"/>
    </row>
    <row r="279" spans="1:32" s="107" customFormat="1" ht="21" hidden="1" customHeight="1" x14ac:dyDescent="0.2">
      <c r="A279" s="109">
        <v>275</v>
      </c>
      <c r="B279" s="129" t="e">
        <f>+#REF!+1</f>
        <v>#REF!</v>
      </c>
      <c r="C279" s="113" t="s">
        <v>72</v>
      </c>
      <c r="D279" s="159">
        <v>45175</v>
      </c>
      <c r="E279" s="129">
        <v>197</v>
      </c>
      <c r="F279" s="129" t="s">
        <v>763</v>
      </c>
      <c r="G279" s="129" t="s">
        <v>763</v>
      </c>
      <c r="H279" s="98" t="s">
        <v>524</v>
      </c>
      <c r="I279" s="220" t="s">
        <v>201</v>
      </c>
      <c r="J279" s="215" t="s">
        <v>201</v>
      </c>
      <c r="K279" s="129">
        <v>2</v>
      </c>
      <c r="L279" s="98">
        <v>42</v>
      </c>
      <c r="M279" s="212">
        <v>45210</v>
      </c>
      <c r="N279" s="224">
        <v>0.25</v>
      </c>
      <c r="O279" s="212">
        <v>45212</v>
      </c>
      <c r="P279" s="258">
        <v>0.77083333333333337</v>
      </c>
      <c r="Q279" s="211" t="s">
        <v>764</v>
      </c>
      <c r="R279" s="129" t="s">
        <v>765</v>
      </c>
      <c r="S279" s="207"/>
      <c r="T279" s="110">
        <v>81633</v>
      </c>
      <c r="U279" s="110">
        <v>121613</v>
      </c>
      <c r="V279" s="110">
        <v>459</v>
      </c>
      <c r="W279" s="110" t="str">
        <f>IF(AD279="CANCELADO","N/A",VLOOKUP(V279,MOVIL!$A:$B,2))</f>
        <v>LJS758</v>
      </c>
      <c r="X279" s="98" t="str">
        <f>IF(AD279="CANCELADO","N/A",VLOOKUP(V279,MOVIL!$A:$P,16))</f>
        <v>IBAÑEZ OSMA WILSON NOE</v>
      </c>
      <c r="Y279" s="110">
        <f>IF(AD279="CANCELADO","N/A",VLOOKUP(V279,MOVIL!$A:$Q,17))</f>
        <v>3132696991</v>
      </c>
      <c r="Z279" s="135">
        <v>3092310.9593765466</v>
      </c>
      <c r="AA279" s="120"/>
      <c r="AB279" s="117"/>
      <c r="AC279" s="248">
        <f t="shared" si="3"/>
        <v>3092310.9593765466</v>
      </c>
      <c r="AD279" s="117"/>
      <c r="AE279" s="117"/>
    </row>
    <row r="280" spans="1:32" s="107" customFormat="1" ht="21" hidden="1" customHeight="1" x14ac:dyDescent="0.2">
      <c r="A280" s="109">
        <v>276</v>
      </c>
      <c r="B280" s="125"/>
      <c r="C280" s="98" t="s">
        <v>218</v>
      </c>
      <c r="D280" s="159">
        <v>45191</v>
      </c>
      <c r="E280" s="98">
        <v>35</v>
      </c>
      <c r="F280" s="177" t="s">
        <v>815</v>
      </c>
      <c r="G280" s="177" t="s">
        <v>816</v>
      </c>
      <c r="H280" s="98" t="s">
        <v>2628</v>
      </c>
      <c r="I280" s="103" t="s">
        <v>25</v>
      </c>
      <c r="J280" s="177" t="s">
        <v>25</v>
      </c>
      <c r="K280" s="98">
        <v>2</v>
      </c>
      <c r="L280" s="98">
        <v>37</v>
      </c>
      <c r="M280" s="159">
        <v>45210</v>
      </c>
      <c r="N280" s="216">
        <v>0.16666666666666666</v>
      </c>
      <c r="O280" s="159">
        <v>45211</v>
      </c>
      <c r="P280" s="217">
        <v>0.83333333333333337</v>
      </c>
      <c r="Q280" s="218" t="s">
        <v>817</v>
      </c>
      <c r="R280" s="98">
        <v>3004907465</v>
      </c>
      <c r="S280" s="237"/>
      <c r="T280" s="110">
        <v>81632</v>
      </c>
      <c r="U280" s="110">
        <v>121606</v>
      </c>
      <c r="V280" s="110">
        <v>381</v>
      </c>
      <c r="W280" s="110" t="str">
        <f>IF(AD280="CANCELADO","N/A",VLOOKUP(V280,MOVIL!$A:$B,2))</f>
        <v>EQP202</v>
      </c>
      <c r="X280" s="98" t="str">
        <f>IF(AD280="CANCELADO","N/A",VLOOKUP(V280,MOVIL!$A:$P,16))</f>
        <v>VESGA CASALLAS ALBERTO</v>
      </c>
      <c r="Y280" s="110">
        <f>IF(AD280="CANCELADO","N/A",VLOOKUP(V280,MOVIL!$A:$Q,17))</f>
        <v>3105756034</v>
      </c>
      <c r="Z280" s="135">
        <v>1723270.5104497182</v>
      </c>
      <c r="AA280" s="120"/>
      <c r="AB280" s="117"/>
      <c r="AC280" s="248">
        <f t="shared" si="3"/>
        <v>1723270.5104497182</v>
      </c>
      <c r="AD280" s="117"/>
      <c r="AE280" s="117"/>
    </row>
    <row r="281" spans="1:32" s="107" customFormat="1" ht="21" hidden="1" customHeight="1" x14ac:dyDescent="0.2">
      <c r="A281" s="109">
        <v>277</v>
      </c>
      <c r="B281" s="110">
        <v>15</v>
      </c>
      <c r="C281" s="113" t="s">
        <v>21</v>
      </c>
      <c r="D281" s="111">
        <v>45196</v>
      </c>
      <c r="E281" s="110">
        <v>8</v>
      </c>
      <c r="F281" s="98" t="s">
        <v>805</v>
      </c>
      <c r="G281" s="159" t="s">
        <v>806</v>
      </c>
      <c r="H281" s="98" t="s">
        <v>2648</v>
      </c>
      <c r="I281" s="123" t="s">
        <v>807</v>
      </c>
      <c r="J281" s="113" t="s">
        <v>347</v>
      </c>
      <c r="K281" s="110">
        <v>2</v>
      </c>
      <c r="L281" s="110">
        <v>25</v>
      </c>
      <c r="M281" s="159">
        <v>45211</v>
      </c>
      <c r="N281" s="128">
        <v>0.22916666666666666</v>
      </c>
      <c r="O281" s="159">
        <v>45212</v>
      </c>
      <c r="P281" s="217">
        <v>0.79166666666666663</v>
      </c>
      <c r="Q281" s="206" t="s">
        <v>808</v>
      </c>
      <c r="R281" s="110">
        <v>3184009962</v>
      </c>
      <c r="S281" s="237"/>
      <c r="T281" s="110">
        <v>81654</v>
      </c>
      <c r="U281" s="126">
        <v>121667</v>
      </c>
      <c r="V281" s="110">
        <v>470</v>
      </c>
      <c r="W281" s="110" t="str">
        <f>IF(AD281="CANCELADO","N/A",VLOOKUP(V281,MOVIL!$A:$B,2))</f>
        <v>LQK873</v>
      </c>
      <c r="X281" s="98" t="str">
        <f>IF(AD281="CANCELADO","N/A",VLOOKUP(V281,MOVIL!$A:$P,16))</f>
        <v>CARREÑO RAMIREZ JHON ARTURO</v>
      </c>
      <c r="Y281" s="110">
        <f>IF(AD281="CANCELADO","N/A",VLOOKUP(V281,MOVIL!$A:$Q,17))</f>
        <v>0</v>
      </c>
      <c r="Z281" s="135">
        <v>529723.05149317707</v>
      </c>
      <c r="AA281" s="110"/>
      <c r="AB281" s="110"/>
      <c r="AC281" s="248">
        <f t="shared" si="3"/>
        <v>529723.05149317707</v>
      </c>
      <c r="AD281" s="117"/>
      <c r="AE281" s="117"/>
    </row>
    <row r="282" spans="1:32" s="107" customFormat="1" ht="21" hidden="1" customHeight="1" x14ac:dyDescent="0.2">
      <c r="A282" s="109">
        <v>278</v>
      </c>
      <c r="B282" s="110">
        <v>15</v>
      </c>
      <c r="C282" s="113" t="s">
        <v>21</v>
      </c>
      <c r="D282" s="111">
        <v>45196</v>
      </c>
      <c r="E282" s="110">
        <v>8</v>
      </c>
      <c r="F282" s="98" t="s">
        <v>805</v>
      </c>
      <c r="G282" s="159" t="s">
        <v>806</v>
      </c>
      <c r="H282" s="98" t="s">
        <v>2648</v>
      </c>
      <c r="I282" s="123" t="s">
        <v>807</v>
      </c>
      <c r="J282" s="113" t="s">
        <v>347</v>
      </c>
      <c r="K282" s="110">
        <v>2</v>
      </c>
      <c r="L282" s="110">
        <v>25</v>
      </c>
      <c r="M282" s="159">
        <v>45211</v>
      </c>
      <c r="N282" s="128">
        <v>0.22916666666666666</v>
      </c>
      <c r="O282" s="159">
        <v>45212</v>
      </c>
      <c r="P282" s="217">
        <v>0.79166666666666663</v>
      </c>
      <c r="Q282" s="206" t="s">
        <v>808</v>
      </c>
      <c r="R282" s="110">
        <v>3184009962</v>
      </c>
      <c r="S282" s="237"/>
      <c r="T282" s="110">
        <v>81654</v>
      </c>
      <c r="U282" s="110">
        <v>121668</v>
      </c>
      <c r="V282" s="110">
        <v>404</v>
      </c>
      <c r="W282" s="110" t="str">
        <f>IF(AD282="CANCELADO","N/A",VLOOKUP(V282,MOVIL!$A:$B,2))</f>
        <v>KNZ845</v>
      </c>
      <c r="X282" s="98" t="str">
        <f>IF(AD282="CANCELADO","N/A",VLOOKUP(V282,MOVIL!$A:$P,16))</f>
        <v>MORALES SANCHEZ OSCAR ARMANDO</v>
      </c>
      <c r="Y282" s="110">
        <f>IF(AD282="CANCELADO","N/A",VLOOKUP(V282,MOVIL!$A:$Q,17))</f>
        <v>3102463894</v>
      </c>
      <c r="Z282" s="135">
        <v>479723.05149317707</v>
      </c>
      <c r="AA282" s="110"/>
      <c r="AB282" s="110"/>
      <c r="AC282" s="248">
        <f t="shared" si="3"/>
        <v>479723.05149317707</v>
      </c>
      <c r="AD282" s="117"/>
      <c r="AE282" s="117"/>
    </row>
    <row r="283" spans="1:32" s="107" customFormat="1" ht="21" hidden="1" customHeight="1" x14ac:dyDescent="0.2">
      <c r="A283" s="109">
        <v>279</v>
      </c>
      <c r="B283" s="109">
        <v>1</v>
      </c>
      <c r="C283" s="98" t="s">
        <v>218</v>
      </c>
      <c r="D283" s="153">
        <v>45190</v>
      </c>
      <c r="E283" s="109">
        <v>191</v>
      </c>
      <c r="F283" s="137" t="s">
        <v>2960</v>
      </c>
      <c r="G283" s="137" t="s">
        <v>645</v>
      </c>
      <c r="H283" s="98" t="s">
        <v>2630</v>
      </c>
      <c r="I283" s="255" t="s">
        <v>818</v>
      </c>
      <c r="J283" s="137" t="s">
        <v>819</v>
      </c>
      <c r="K283" s="256">
        <v>4</v>
      </c>
      <c r="L283" s="109">
        <v>10</v>
      </c>
      <c r="M283" s="159">
        <v>45211</v>
      </c>
      <c r="N283" s="213">
        <v>0.27083333333333331</v>
      </c>
      <c r="O283" s="159">
        <v>45214</v>
      </c>
      <c r="P283" s="217">
        <v>0.79166666666666663</v>
      </c>
      <c r="Q283" s="259" t="s">
        <v>820</v>
      </c>
      <c r="R283" s="109">
        <v>3114602292</v>
      </c>
      <c r="S283" s="255" t="s">
        <v>821</v>
      </c>
      <c r="T283" s="110">
        <v>81655</v>
      </c>
      <c r="U283" s="110">
        <v>121669</v>
      </c>
      <c r="V283" s="110">
        <v>405</v>
      </c>
      <c r="W283" s="110" t="str">
        <f>IF(AD283="CANCELADO","N/A",VLOOKUP(V283,MOVIL!$A:$B,2))</f>
        <v>KNZ845</v>
      </c>
      <c r="X283" s="98" t="str">
        <f>IF(AD283="CANCELADO","N/A",VLOOKUP(V283,MOVIL!$A:$P,16))</f>
        <v>MORALES SANCHEZ OSCAR ARMANDO</v>
      </c>
      <c r="Y283" s="110">
        <f>IF(AD283="CANCELADO","N/A",VLOOKUP(V283,MOVIL!$A:$Q,17))</f>
        <v>3102463894</v>
      </c>
      <c r="Z283" s="134">
        <v>1264000</v>
      </c>
      <c r="AA283" s="110"/>
      <c r="AB283" s="110"/>
      <c r="AC283" s="248">
        <f t="shared" si="3"/>
        <v>1264000</v>
      </c>
      <c r="AD283" s="117"/>
      <c r="AE283" s="117"/>
    </row>
    <row r="284" spans="1:32" s="107" customFormat="1" ht="21" hidden="1" customHeight="1" x14ac:dyDescent="0.2">
      <c r="A284" s="109">
        <v>280</v>
      </c>
      <c r="B284" s="260">
        <v>33</v>
      </c>
      <c r="C284" s="98" t="s">
        <v>139</v>
      </c>
      <c r="D284" s="261">
        <v>45194</v>
      </c>
      <c r="E284" s="110">
        <v>1</v>
      </c>
      <c r="F284" s="137" t="s">
        <v>300</v>
      </c>
      <c r="G284" s="137" t="s">
        <v>300</v>
      </c>
      <c r="H284" s="98" t="s">
        <v>2637</v>
      </c>
      <c r="I284" s="318" t="s">
        <v>807</v>
      </c>
      <c r="J284" s="318" t="s">
        <v>822</v>
      </c>
      <c r="K284" s="110">
        <v>3</v>
      </c>
      <c r="L284" s="110">
        <v>18</v>
      </c>
      <c r="M284" s="159">
        <v>45211</v>
      </c>
      <c r="N284" s="128">
        <v>0.22916666666666666</v>
      </c>
      <c r="O284" s="159">
        <v>45213</v>
      </c>
      <c r="P284" s="217">
        <v>0.83333333333333337</v>
      </c>
      <c r="Q284" s="218" t="s">
        <v>823</v>
      </c>
      <c r="R284" s="109">
        <v>3005505497</v>
      </c>
      <c r="S284" s="237"/>
      <c r="T284" s="110">
        <v>81656</v>
      </c>
      <c r="U284" s="110">
        <v>121700</v>
      </c>
      <c r="V284" s="110">
        <v>448</v>
      </c>
      <c r="W284" s="110" t="str">
        <f>IF(AD284="CANCELADO","N/A",VLOOKUP(V284,MOVIL!$A:$B,2))</f>
        <v>KNZ845</v>
      </c>
      <c r="X284" s="98" t="str">
        <f>IF(AD284="CANCELADO","N/A",VLOOKUP(V284,MOVIL!$A:$P,16))</f>
        <v>MORALES SANCHEZ OSCAR ARMANDO</v>
      </c>
      <c r="Y284" s="110">
        <f>IF(AD284="CANCELADO","N/A",VLOOKUP(V284,MOVIL!$A:$Q,17))</f>
        <v>3102463894</v>
      </c>
      <c r="Z284" s="135">
        <v>2389398.9858236425</v>
      </c>
      <c r="AA284" s="110"/>
      <c r="AB284" s="110"/>
      <c r="AC284" s="248">
        <f t="shared" si="3"/>
        <v>2389398.9858236425</v>
      </c>
      <c r="AD284" s="117"/>
      <c r="AE284" s="117"/>
    </row>
    <row r="285" spans="1:32" s="107" customFormat="1" ht="21" hidden="1" customHeight="1" x14ac:dyDescent="0.2">
      <c r="A285" s="109">
        <v>281</v>
      </c>
      <c r="B285" s="126">
        <v>35</v>
      </c>
      <c r="C285" s="113" t="s">
        <v>139</v>
      </c>
      <c r="D285" s="111">
        <v>45203</v>
      </c>
      <c r="E285" s="110">
        <v>291</v>
      </c>
      <c r="F285" s="98" t="s">
        <v>145</v>
      </c>
      <c r="G285" s="159" t="s">
        <v>145</v>
      </c>
      <c r="H285" s="98" t="s">
        <v>2650</v>
      </c>
      <c r="I285" s="123" t="s">
        <v>852</v>
      </c>
      <c r="J285" s="113" t="s">
        <v>853</v>
      </c>
      <c r="K285" s="110">
        <v>2</v>
      </c>
      <c r="L285" s="110">
        <v>12</v>
      </c>
      <c r="M285" s="159">
        <v>45211</v>
      </c>
      <c r="N285" s="128">
        <v>0.875</v>
      </c>
      <c r="O285" s="159">
        <v>45213</v>
      </c>
      <c r="P285" s="217">
        <v>0.6875</v>
      </c>
      <c r="Q285" s="206" t="s">
        <v>854</v>
      </c>
      <c r="R285" s="98" t="s">
        <v>855</v>
      </c>
      <c r="S285" s="237"/>
      <c r="T285" s="110">
        <v>81694</v>
      </c>
      <c r="U285" s="110">
        <v>121744</v>
      </c>
      <c r="V285" s="110">
        <v>436</v>
      </c>
      <c r="W285" s="110" t="str">
        <f>IF(AD285="CANCELADO","N/A",VLOOKUP(V285,MOVIL!$A:$B,2))</f>
        <v>KNZ845</v>
      </c>
      <c r="X285" s="98" t="str">
        <f>IF(AD285="CANCELADO","N/A",VLOOKUP(V285,MOVIL!$A:$P,16))</f>
        <v>MORALES SANCHEZ OSCAR ARMANDO</v>
      </c>
      <c r="Y285" s="110">
        <f>IF(AD285="CANCELADO","N/A",VLOOKUP(V285,MOVIL!$A:$Q,17))</f>
        <v>3102463894</v>
      </c>
      <c r="Z285" s="135">
        <v>2481134.3614919232</v>
      </c>
      <c r="AA285" s="110"/>
      <c r="AB285" s="110"/>
      <c r="AC285" s="248">
        <f t="shared" si="3"/>
        <v>2481134.3614919232</v>
      </c>
      <c r="AD285" s="117"/>
      <c r="AE285" s="117"/>
    </row>
    <row r="286" spans="1:32" s="107" customFormat="1" ht="21" hidden="1" customHeight="1" x14ac:dyDescent="0.2">
      <c r="A286" s="109">
        <v>282</v>
      </c>
      <c r="B286" s="110">
        <v>35</v>
      </c>
      <c r="C286" s="113" t="s">
        <v>139</v>
      </c>
      <c r="D286" s="111">
        <v>45203</v>
      </c>
      <c r="E286" s="110">
        <v>291</v>
      </c>
      <c r="F286" s="98" t="s">
        <v>145</v>
      </c>
      <c r="G286" s="159" t="s">
        <v>145</v>
      </c>
      <c r="H286" s="98" t="s">
        <v>2650</v>
      </c>
      <c r="I286" s="123" t="s">
        <v>852</v>
      </c>
      <c r="J286" s="113" t="s">
        <v>853</v>
      </c>
      <c r="K286" s="110">
        <v>2</v>
      </c>
      <c r="L286" s="110">
        <v>40</v>
      </c>
      <c r="M286" s="159">
        <v>45211</v>
      </c>
      <c r="N286" s="128">
        <v>0.875</v>
      </c>
      <c r="O286" s="159">
        <v>45213</v>
      </c>
      <c r="P286" s="217">
        <v>0.6875</v>
      </c>
      <c r="Q286" s="206" t="s">
        <v>854</v>
      </c>
      <c r="R286" s="98" t="s">
        <v>855</v>
      </c>
      <c r="S286" s="237"/>
      <c r="T286" s="110">
        <v>81694</v>
      </c>
      <c r="U286" s="110">
        <v>121744</v>
      </c>
      <c r="V286" s="110">
        <v>436</v>
      </c>
      <c r="W286" s="110" t="str">
        <f>IF(AD286="CANCELADO","N/A",VLOOKUP(V286,MOVIL!$A:$B,2))</f>
        <v>KNZ845</v>
      </c>
      <c r="X286" s="98" t="str">
        <f>IF(AD286="CANCELADO","N/A",VLOOKUP(V286,MOVIL!$A:$P,16))</f>
        <v>MORALES SANCHEZ OSCAR ARMANDO</v>
      </c>
      <c r="Y286" s="110">
        <f>IF(AD286="CANCELADO","N/A",VLOOKUP(V286,MOVIL!$A:$Q,17))</f>
        <v>3102463894</v>
      </c>
      <c r="Z286" s="135">
        <v>2581134.3614919232</v>
      </c>
      <c r="AA286" s="110"/>
      <c r="AB286" s="110"/>
      <c r="AC286" s="248">
        <f t="shared" si="3"/>
        <v>2581134.3614919232</v>
      </c>
      <c r="AD286" s="117"/>
      <c r="AE286" s="117"/>
    </row>
    <row r="287" spans="1:32" s="107" customFormat="1" ht="21" hidden="1" customHeight="1" x14ac:dyDescent="0.2">
      <c r="A287" s="109">
        <v>283</v>
      </c>
      <c r="B287" s="126">
        <v>16</v>
      </c>
      <c r="C287" s="113" t="s">
        <v>21</v>
      </c>
      <c r="D287" s="111">
        <v>45204</v>
      </c>
      <c r="E287" s="110">
        <v>52</v>
      </c>
      <c r="F287" s="98" t="s">
        <v>354</v>
      </c>
      <c r="G287" s="159" t="s">
        <v>503</v>
      </c>
      <c r="H287" s="98" t="s">
        <v>356</v>
      </c>
      <c r="I287" s="123" t="s">
        <v>902</v>
      </c>
      <c r="J287" s="113" t="s">
        <v>902</v>
      </c>
      <c r="K287" s="110">
        <v>1</v>
      </c>
      <c r="L287" s="110">
        <v>37</v>
      </c>
      <c r="M287" s="159">
        <v>45211</v>
      </c>
      <c r="N287" s="128">
        <v>0.22916666666666666</v>
      </c>
      <c r="O287" s="111">
        <v>45211</v>
      </c>
      <c r="P287" s="223">
        <v>0.79166666666666663</v>
      </c>
      <c r="Q287" s="206" t="s">
        <v>504</v>
      </c>
      <c r="R287" s="110">
        <v>3156289188</v>
      </c>
      <c r="S287" s="110"/>
      <c r="T287" s="110">
        <v>81657</v>
      </c>
      <c r="U287" s="110">
        <v>121701</v>
      </c>
      <c r="V287" s="110">
        <v>431</v>
      </c>
      <c r="W287" s="110" t="str">
        <f>IF(AD287="CANCELADO","N/A",VLOOKUP(V287,MOVIL!$A:$B,2))</f>
        <v>KNZ845</v>
      </c>
      <c r="X287" s="98" t="str">
        <f>IF(AD287="CANCELADO","N/A",VLOOKUP(V287,MOVIL!$A:$P,16))</f>
        <v>MORALES SANCHEZ OSCAR ARMANDO</v>
      </c>
      <c r="Y287" s="110">
        <f>IF(AD287="CANCELADO","N/A",VLOOKUP(V287,MOVIL!$A:$Q,17))</f>
        <v>3102463894</v>
      </c>
      <c r="Z287" s="135">
        <v>734331.18731429847</v>
      </c>
      <c r="AA287" s="110"/>
      <c r="AB287" s="110"/>
      <c r="AC287" s="248">
        <f t="shared" si="3"/>
        <v>734331.18731429847</v>
      </c>
      <c r="AD287" s="117"/>
      <c r="AE287" s="117"/>
    </row>
    <row r="288" spans="1:32" s="107" customFormat="1" ht="21" hidden="1" customHeight="1" x14ac:dyDescent="0.2">
      <c r="A288" s="109">
        <v>284</v>
      </c>
      <c r="B288" s="186">
        <v>15</v>
      </c>
      <c r="C288" s="182" t="s">
        <v>21</v>
      </c>
      <c r="D288" s="183">
        <v>45196</v>
      </c>
      <c r="E288" s="186">
        <v>52</v>
      </c>
      <c r="F288" s="184" t="s">
        <v>354</v>
      </c>
      <c r="G288" s="240" t="s">
        <v>503</v>
      </c>
      <c r="H288" s="184"/>
      <c r="I288" s="262" t="s">
        <v>347</v>
      </c>
      <c r="J288" s="182" t="s">
        <v>347</v>
      </c>
      <c r="K288" s="184">
        <v>1</v>
      </c>
      <c r="L288" s="184">
        <v>37</v>
      </c>
      <c r="M288" s="240">
        <v>45212</v>
      </c>
      <c r="N288" s="263">
        <v>0.22916666666666666</v>
      </c>
      <c r="O288" s="240">
        <v>45212</v>
      </c>
      <c r="P288" s="264">
        <v>0.79166666666666663</v>
      </c>
      <c r="Q288" s="265" t="s">
        <v>504</v>
      </c>
      <c r="R288" s="186">
        <v>3156289188</v>
      </c>
      <c r="S288" s="290" t="s">
        <v>827</v>
      </c>
      <c r="T288" s="186"/>
      <c r="U288" s="186"/>
      <c r="V288" s="186"/>
      <c r="W288" s="186" t="str">
        <f>IF(AD288="CANCELADO","N/A",VLOOKUP(V288,MOVIL!$A:$B,2))</f>
        <v>N/A</v>
      </c>
      <c r="X288" s="184" t="str">
        <f>IF(AD288="CANCELADO","N/A",VLOOKUP(V288,MOVIL!$A:$P,16))</f>
        <v>N/A</v>
      </c>
      <c r="Y288" s="186" t="str">
        <f>IF(AD288="CANCELADO","N/A",VLOOKUP(V288,MOVIL!$A:$Q,17))</f>
        <v>N/A</v>
      </c>
      <c r="Z288" s="246"/>
      <c r="AA288" s="186"/>
      <c r="AB288" s="186"/>
      <c r="AC288" s="266">
        <f t="shared" si="3"/>
        <v>0</v>
      </c>
      <c r="AD288" s="193" t="s">
        <v>827</v>
      </c>
      <c r="AE288" s="181"/>
      <c r="AF288" s="382"/>
    </row>
    <row r="289" spans="1:32" s="107" customFormat="1" ht="21" hidden="1" customHeight="1" x14ac:dyDescent="0.2">
      <c r="A289" s="109">
        <v>285</v>
      </c>
      <c r="B289" s="126">
        <v>15</v>
      </c>
      <c r="C289" s="113" t="s">
        <v>21</v>
      </c>
      <c r="D289" s="111">
        <v>45196</v>
      </c>
      <c r="E289" s="110">
        <v>107</v>
      </c>
      <c r="F289" s="98" t="s">
        <v>809</v>
      </c>
      <c r="G289" s="159" t="s">
        <v>810</v>
      </c>
      <c r="H289" s="98" t="s">
        <v>345</v>
      </c>
      <c r="I289" s="123" t="s">
        <v>807</v>
      </c>
      <c r="J289" s="113" t="s">
        <v>347</v>
      </c>
      <c r="K289" s="110">
        <v>3</v>
      </c>
      <c r="L289" s="110">
        <v>29</v>
      </c>
      <c r="M289" s="159">
        <v>45212</v>
      </c>
      <c r="N289" s="128">
        <v>0.20833333333333334</v>
      </c>
      <c r="O289" s="159">
        <v>45214</v>
      </c>
      <c r="P289" s="217">
        <v>0.79166666666666663</v>
      </c>
      <c r="Q289" s="206" t="s">
        <v>709</v>
      </c>
      <c r="R289" s="110">
        <v>3002811956</v>
      </c>
      <c r="S289" s="237"/>
      <c r="T289" s="110">
        <v>81695</v>
      </c>
      <c r="U289" s="110">
        <v>121740</v>
      </c>
      <c r="V289" s="110">
        <v>381</v>
      </c>
      <c r="W289" s="110" t="str">
        <f>IF(AD289="CANCELADO","N/A",VLOOKUP(V289,MOVIL!$A:$B,2))</f>
        <v>EQP202</v>
      </c>
      <c r="X289" s="98" t="str">
        <f>IF(AD289="CANCELADO","N/A",VLOOKUP(V289,MOVIL!$A:$P,16))</f>
        <v>VESGA CASALLAS ALBERTO</v>
      </c>
      <c r="Y289" s="110">
        <f>IF(AD289="CANCELADO","N/A",VLOOKUP(V289,MOVIL!$A:$Q,17))</f>
        <v>3105756034</v>
      </c>
      <c r="Z289" s="135">
        <v>2575804.40970439</v>
      </c>
      <c r="AA289" s="110"/>
      <c r="AB289" s="110"/>
      <c r="AC289" s="248">
        <f t="shared" si="3"/>
        <v>2575804.40970439</v>
      </c>
      <c r="AD289" s="117"/>
      <c r="AE289" s="117"/>
    </row>
    <row r="290" spans="1:32" s="107" customFormat="1" ht="21" hidden="1" customHeight="1" x14ac:dyDescent="0.2">
      <c r="A290" s="109">
        <v>286</v>
      </c>
      <c r="B290" s="110">
        <v>15</v>
      </c>
      <c r="C290" s="113" t="s">
        <v>21</v>
      </c>
      <c r="D290" s="111">
        <v>45196</v>
      </c>
      <c r="E290" s="110">
        <v>117</v>
      </c>
      <c r="F290" s="98" t="s">
        <v>135</v>
      </c>
      <c r="G290" s="159" t="s">
        <v>811</v>
      </c>
      <c r="H290" s="98" t="s">
        <v>137</v>
      </c>
      <c r="I290" s="123" t="s">
        <v>807</v>
      </c>
      <c r="J290" s="113" t="s">
        <v>347</v>
      </c>
      <c r="K290" s="110">
        <v>1</v>
      </c>
      <c r="L290" s="110">
        <v>22</v>
      </c>
      <c r="M290" s="159">
        <v>45212</v>
      </c>
      <c r="N290" s="128">
        <v>0.20833333333333334</v>
      </c>
      <c r="O290" s="159">
        <v>45212</v>
      </c>
      <c r="P290" s="217">
        <v>0.79166666666666663</v>
      </c>
      <c r="Q290" s="206" t="s">
        <v>104</v>
      </c>
      <c r="R290" s="110">
        <v>3002042723</v>
      </c>
      <c r="S290" s="237"/>
      <c r="T290" s="126">
        <v>81696</v>
      </c>
      <c r="U290" s="110">
        <v>121743</v>
      </c>
      <c r="V290" s="110">
        <v>472</v>
      </c>
      <c r="W290" s="110" t="str">
        <f>IF(AD290="CANCELADO","N/A",VLOOKUP(V290,MOVIL!$A:$B,2))</f>
        <v>LQK873</v>
      </c>
      <c r="X290" s="98" t="str">
        <f>IF(AD290="CANCELADO","N/A",VLOOKUP(V290,MOVIL!$A:$P,16))</f>
        <v>CARREÑO RAMIREZ JHON ARTURO</v>
      </c>
      <c r="Y290" s="110">
        <f>IF(AD290="CANCELADO","N/A",VLOOKUP(V290,MOVIL!$A:$Q,17))</f>
        <v>0</v>
      </c>
      <c r="Z290" s="135">
        <v>1229952.8828372885</v>
      </c>
      <c r="AA290" s="110"/>
      <c r="AB290" s="110"/>
      <c r="AC290" s="248">
        <f t="shared" si="3"/>
        <v>1229952.8828372885</v>
      </c>
      <c r="AD290" s="117"/>
      <c r="AE290" s="117"/>
    </row>
    <row r="291" spans="1:32" s="107" customFormat="1" ht="21" hidden="1" customHeight="1" x14ac:dyDescent="0.2">
      <c r="A291" s="109">
        <v>287</v>
      </c>
      <c r="B291" s="110">
        <v>15</v>
      </c>
      <c r="C291" s="113" t="s">
        <v>21</v>
      </c>
      <c r="D291" s="111">
        <v>45196</v>
      </c>
      <c r="E291" s="110">
        <v>140</v>
      </c>
      <c r="F291" s="98" t="s">
        <v>812</v>
      </c>
      <c r="G291" s="159" t="s">
        <v>813</v>
      </c>
      <c r="H291" s="98" t="s">
        <v>469</v>
      </c>
      <c r="I291" s="123" t="s">
        <v>814</v>
      </c>
      <c r="J291" s="113" t="s">
        <v>347</v>
      </c>
      <c r="K291" s="110">
        <v>1</v>
      </c>
      <c r="L291" s="110">
        <v>36</v>
      </c>
      <c r="M291" s="159">
        <v>45212</v>
      </c>
      <c r="N291" s="128">
        <v>0.29166666666666669</v>
      </c>
      <c r="O291" s="159">
        <v>45212</v>
      </c>
      <c r="P291" s="217">
        <v>0.79166666666666663</v>
      </c>
      <c r="Q291" s="206" t="s">
        <v>268</v>
      </c>
      <c r="R291" s="110">
        <v>3102668494</v>
      </c>
      <c r="S291" s="110"/>
      <c r="T291" s="110">
        <v>81697</v>
      </c>
      <c r="U291" s="110">
        <v>121742</v>
      </c>
      <c r="V291" s="110">
        <v>470</v>
      </c>
      <c r="W291" s="110" t="str">
        <f>IF(AD291="CANCELADO","N/A",VLOOKUP(V291,MOVIL!$A:$B,2))</f>
        <v>LQK873</v>
      </c>
      <c r="X291" s="98" t="str">
        <f>IF(AD291="CANCELADO","N/A",VLOOKUP(V291,MOVIL!$A:$P,16))</f>
        <v>CARREÑO RAMIREZ JHON ARTURO</v>
      </c>
      <c r="Y291" s="110">
        <f>IF(AD291="CANCELADO","N/A",VLOOKUP(V291,MOVIL!$A:$Q,17))</f>
        <v>0</v>
      </c>
      <c r="Z291" s="135">
        <v>666128.47537392459</v>
      </c>
      <c r="AA291" s="110"/>
      <c r="AB291" s="110"/>
      <c r="AC291" s="248">
        <f t="shared" si="3"/>
        <v>666128.47537392459</v>
      </c>
      <c r="AD291" s="117"/>
      <c r="AE291" s="117"/>
    </row>
    <row r="292" spans="1:32" s="107" customFormat="1" ht="21" hidden="1" customHeight="1" x14ac:dyDescent="0.2">
      <c r="A292" s="109">
        <v>288</v>
      </c>
      <c r="B292" s="391"/>
      <c r="C292" s="182" t="s">
        <v>72</v>
      </c>
      <c r="D292" s="183">
        <v>45201</v>
      </c>
      <c r="E292" s="186">
        <v>203</v>
      </c>
      <c r="F292" s="267" t="s">
        <v>200</v>
      </c>
      <c r="G292" s="267" t="s">
        <v>200</v>
      </c>
      <c r="H292" s="184"/>
      <c r="I292" s="268" t="s">
        <v>201</v>
      </c>
      <c r="J292" s="267" t="s">
        <v>201</v>
      </c>
      <c r="K292" s="186">
        <v>3</v>
      </c>
      <c r="L292" s="186">
        <v>20</v>
      </c>
      <c r="M292" s="240">
        <v>45213</v>
      </c>
      <c r="N292" s="269">
        <v>0.25</v>
      </c>
      <c r="O292" s="240">
        <v>45215</v>
      </c>
      <c r="P292" s="264">
        <v>0.83333333333333337</v>
      </c>
      <c r="Q292" s="245" t="s">
        <v>202</v>
      </c>
      <c r="R292" s="184">
        <v>3202699044</v>
      </c>
      <c r="S292" s="290" t="s">
        <v>827</v>
      </c>
      <c r="T292" s="186"/>
      <c r="U292" s="186"/>
      <c r="V292" s="186"/>
      <c r="W292" s="186" t="str">
        <f>IF(AD292="CANCELADO","N/A",VLOOKUP(V292,MOVIL!$A:$B,2))</f>
        <v>N/A</v>
      </c>
      <c r="X292" s="184" t="str">
        <f>IF(AD292="CANCELADO","N/A",VLOOKUP(V292,MOVIL!$A:$P,16))</f>
        <v>N/A</v>
      </c>
      <c r="Y292" s="186" t="str">
        <f>IF(AD292="CANCELADO","N/A",VLOOKUP(V292,MOVIL!$A:$Q,17))</f>
        <v>N/A</v>
      </c>
      <c r="Z292" s="246"/>
      <c r="AA292" s="186"/>
      <c r="AB292" s="186"/>
      <c r="AC292" s="266">
        <f t="shared" ref="AC292:AC320" si="4">Z292+(AA292*AB292)</f>
        <v>0</v>
      </c>
      <c r="AD292" s="193" t="s">
        <v>827</v>
      </c>
      <c r="AE292" s="181"/>
      <c r="AF292" s="382"/>
    </row>
    <row r="293" spans="1:32" s="107" customFormat="1" ht="21" hidden="1" customHeight="1" x14ac:dyDescent="0.2">
      <c r="A293" s="109">
        <v>289</v>
      </c>
      <c r="B293" s="110"/>
      <c r="C293" s="98" t="s">
        <v>422</v>
      </c>
      <c r="D293" s="111">
        <v>45208</v>
      </c>
      <c r="E293" s="110">
        <v>231</v>
      </c>
      <c r="F293" s="159" t="s">
        <v>856</v>
      </c>
      <c r="G293" s="159" t="s">
        <v>856</v>
      </c>
      <c r="H293" s="98" t="s">
        <v>287</v>
      </c>
      <c r="I293" s="123" t="s">
        <v>857</v>
      </c>
      <c r="J293" s="113" t="s">
        <v>287</v>
      </c>
      <c r="K293" s="110">
        <v>1</v>
      </c>
      <c r="L293" s="110">
        <v>8</v>
      </c>
      <c r="M293" s="159">
        <v>45213</v>
      </c>
      <c r="N293" s="128">
        <v>0.20833333333333334</v>
      </c>
      <c r="O293" s="159">
        <v>45213</v>
      </c>
      <c r="P293" s="217">
        <v>0.625</v>
      </c>
      <c r="Q293" s="206" t="s">
        <v>426</v>
      </c>
      <c r="R293" s="98">
        <v>3166933690</v>
      </c>
      <c r="S293" s="237"/>
      <c r="T293" s="110">
        <v>81712</v>
      </c>
      <c r="U293" s="110">
        <v>121773</v>
      </c>
      <c r="V293" s="110">
        <v>348</v>
      </c>
      <c r="W293" s="110" t="str">
        <f>IF(AD293="CANCELADO","N/A",VLOOKUP(V293,MOVIL!$A:$B,2))</f>
        <v>EQP710</v>
      </c>
      <c r="X293" s="98" t="str">
        <f>IF(AD293="CANCELADO","N/A",VLOOKUP(V293,MOVIL!$A:$P,16))</f>
        <v>CARLOS FERNANDO VELEZ</v>
      </c>
      <c r="Y293" s="110">
        <f>IF(AD293="CANCELADO","N/A",VLOOKUP(V293,MOVIL!$A:$Q,17))</f>
        <v>313608820</v>
      </c>
      <c r="Z293" s="135">
        <v>1997233.3921664935</v>
      </c>
      <c r="AA293" s="110"/>
      <c r="AB293" s="110"/>
      <c r="AC293" s="248">
        <f t="shared" si="4"/>
        <v>1997233.3921664935</v>
      </c>
      <c r="AD293" s="117"/>
      <c r="AE293" s="117"/>
    </row>
    <row r="294" spans="1:32" s="107" customFormat="1" ht="21" hidden="1" customHeight="1" x14ac:dyDescent="0.2">
      <c r="A294" s="109">
        <v>290</v>
      </c>
      <c r="B294" s="126"/>
      <c r="C294" s="98" t="s">
        <v>422</v>
      </c>
      <c r="D294" s="111">
        <v>45208</v>
      </c>
      <c r="E294" s="110">
        <v>231</v>
      </c>
      <c r="F294" s="159" t="s">
        <v>856</v>
      </c>
      <c r="G294" s="159" t="s">
        <v>856</v>
      </c>
      <c r="H294" s="98" t="s">
        <v>287</v>
      </c>
      <c r="I294" s="112" t="s">
        <v>857</v>
      </c>
      <c r="J294" s="112" t="s">
        <v>287</v>
      </c>
      <c r="K294" s="110">
        <v>1</v>
      </c>
      <c r="L294" s="110">
        <v>40</v>
      </c>
      <c r="M294" s="159">
        <v>45213</v>
      </c>
      <c r="N294" s="128">
        <v>0.20833333333333334</v>
      </c>
      <c r="O294" s="159">
        <v>45213</v>
      </c>
      <c r="P294" s="217">
        <v>0.625</v>
      </c>
      <c r="Q294" s="206" t="s">
        <v>426</v>
      </c>
      <c r="R294" s="98">
        <v>3166933690</v>
      </c>
      <c r="S294" s="237"/>
      <c r="T294" s="110">
        <v>81712</v>
      </c>
      <c r="U294" s="110">
        <v>121773</v>
      </c>
      <c r="V294" s="110">
        <v>348</v>
      </c>
      <c r="W294" s="110" t="str">
        <f>IF(AD294="CANCELADO","N/A",VLOOKUP(V294,MOVIL!$A:$B,2))</f>
        <v>EQP710</v>
      </c>
      <c r="X294" s="98" t="str">
        <f>IF(AD294="CANCELADO","N/A",VLOOKUP(V294,MOVIL!$A:$P,16))</f>
        <v>CARLOS FERNANDO VELEZ</v>
      </c>
      <c r="Y294" s="110">
        <f>IF(AD294="CANCELADO","N/A",VLOOKUP(V294,MOVIL!$A:$Q,17))</f>
        <v>313608820</v>
      </c>
      <c r="Z294" s="134">
        <v>2097233.3921664935</v>
      </c>
      <c r="AA294" s="110"/>
      <c r="AB294" s="110"/>
      <c r="AC294" s="248">
        <f t="shared" si="4"/>
        <v>2097233.3921664935</v>
      </c>
      <c r="AD294" s="117"/>
      <c r="AE294" s="117"/>
    </row>
    <row r="295" spans="1:32" s="107" customFormat="1" ht="21" hidden="1" customHeight="1" x14ac:dyDescent="0.2">
      <c r="A295" s="109">
        <v>291</v>
      </c>
      <c r="B295" s="195">
        <v>16</v>
      </c>
      <c r="C295" s="168" t="s">
        <v>21</v>
      </c>
      <c r="D295" s="194">
        <v>45211</v>
      </c>
      <c r="E295" s="168">
        <v>31</v>
      </c>
      <c r="F295" s="279" t="s">
        <v>872</v>
      </c>
      <c r="G295" s="279" t="s">
        <v>889</v>
      </c>
      <c r="H295" s="98" t="s">
        <v>93</v>
      </c>
      <c r="I295" s="271" t="s">
        <v>902</v>
      </c>
      <c r="J295" s="270" t="s">
        <v>902</v>
      </c>
      <c r="K295" s="168" t="s">
        <v>842</v>
      </c>
      <c r="L295" s="168">
        <v>23</v>
      </c>
      <c r="M295" s="111">
        <v>45215</v>
      </c>
      <c r="N295" s="168" t="s">
        <v>244</v>
      </c>
      <c r="O295" s="111">
        <v>45215</v>
      </c>
      <c r="P295" s="218" t="s">
        <v>237</v>
      </c>
      <c r="Q295" s="218" t="s">
        <v>353</v>
      </c>
      <c r="R295" s="98" t="s">
        <v>873</v>
      </c>
      <c r="S295" s="237"/>
      <c r="T295" s="110">
        <v>81744</v>
      </c>
      <c r="U295" s="110"/>
      <c r="V295" s="110">
        <v>473</v>
      </c>
      <c r="W295" s="110" t="str">
        <f>IF(AD295="CANCELADO","N/A",VLOOKUP(V295,MOVIL!$A:$B,2))</f>
        <v>LQK873</v>
      </c>
      <c r="X295" s="98" t="str">
        <f>IF(AD295="CANCELADO","N/A",VLOOKUP(V295,MOVIL!$A:$P,16))</f>
        <v>CARREÑO RAMIREZ JHON ARTURO</v>
      </c>
      <c r="Y295" s="110">
        <f>IF(AD295="CANCELADO","N/A",VLOOKUP(V295,MOVIL!$A:$Q,17))</f>
        <v>0</v>
      </c>
      <c r="Z295" s="135">
        <v>650229.83134411147</v>
      </c>
      <c r="AA295" s="110"/>
      <c r="AB295" s="110"/>
      <c r="AC295" s="248">
        <f t="shared" si="4"/>
        <v>650229.83134411147</v>
      </c>
      <c r="AD295" s="117"/>
      <c r="AE295" s="117"/>
    </row>
    <row r="296" spans="1:32" s="107" customFormat="1" ht="21" hidden="1" customHeight="1" x14ac:dyDescent="0.2">
      <c r="A296" s="109">
        <v>292</v>
      </c>
      <c r="B296" s="110">
        <v>36</v>
      </c>
      <c r="C296" s="113" t="s">
        <v>139</v>
      </c>
      <c r="D296" s="111">
        <v>45210</v>
      </c>
      <c r="E296" s="110">
        <v>282</v>
      </c>
      <c r="F296" s="159" t="s">
        <v>436</v>
      </c>
      <c r="G296" s="159" t="s">
        <v>436</v>
      </c>
      <c r="H296" s="98" t="s">
        <v>437</v>
      </c>
      <c r="I296" s="123" t="s">
        <v>858</v>
      </c>
      <c r="J296" s="113"/>
      <c r="K296" s="110">
        <v>4</v>
      </c>
      <c r="L296" s="110">
        <v>35</v>
      </c>
      <c r="M296" s="159">
        <v>45216</v>
      </c>
      <c r="N296" s="128">
        <v>0.22916666666666666</v>
      </c>
      <c r="O296" s="159">
        <v>45219</v>
      </c>
      <c r="P296" s="217">
        <v>0.625</v>
      </c>
      <c r="Q296" s="211" t="s">
        <v>859</v>
      </c>
      <c r="R296" s="98">
        <v>3134878223</v>
      </c>
      <c r="S296" s="237"/>
      <c r="T296" s="110">
        <v>81725</v>
      </c>
      <c r="U296" s="110">
        <v>121860</v>
      </c>
      <c r="V296" s="110">
        <v>396</v>
      </c>
      <c r="W296" s="110" t="str">
        <f>IF(AD296="CANCELADO","N/A",VLOOKUP(V296,MOVIL!$A:$B,2))</f>
        <v>KNZ845</v>
      </c>
      <c r="X296" s="98" t="str">
        <f>IF(AD296="CANCELADO","N/A",VLOOKUP(V296,MOVIL!$A:$P,16))</f>
        <v>MORALES SANCHEZ OSCAR ARMANDO</v>
      </c>
      <c r="Y296" s="110">
        <f>IF(AD296="CANCELADO","N/A",VLOOKUP(V296,MOVIL!$A:$Q,17))</f>
        <v>3102463894</v>
      </c>
      <c r="Z296" s="135">
        <v>2260934.9955706252</v>
      </c>
      <c r="AA296" s="110">
        <v>1</v>
      </c>
      <c r="AB296" s="134">
        <v>1150000</v>
      </c>
      <c r="AC296" s="248">
        <f t="shared" si="4"/>
        <v>3410934.9955706252</v>
      </c>
      <c r="AD296" s="117"/>
      <c r="AE296" s="117"/>
    </row>
    <row r="297" spans="1:32" s="107" customFormat="1" ht="21" hidden="1" customHeight="1" x14ac:dyDescent="0.2">
      <c r="A297" s="109">
        <v>293</v>
      </c>
      <c r="B297" s="98"/>
      <c r="C297" s="98" t="s">
        <v>21</v>
      </c>
      <c r="D297" s="159"/>
      <c r="E297" s="98">
        <v>109</v>
      </c>
      <c r="F297" s="129" t="s">
        <v>870</v>
      </c>
      <c r="G297" s="98" t="s">
        <v>871</v>
      </c>
      <c r="H297" s="98" t="s">
        <v>871</v>
      </c>
      <c r="I297" s="127" t="s">
        <v>201</v>
      </c>
      <c r="J297" s="98" t="s">
        <v>201</v>
      </c>
      <c r="K297" s="98">
        <v>9</v>
      </c>
      <c r="L297" s="98">
        <v>40</v>
      </c>
      <c r="M297" s="111">
        <v>45216</v>
      </c>
      <c r="N297" s="128">
        <v>0.16666666666666666</v>
      </c>
      <c r="O297" s="111">
        <v>45225</v>
      </c>
      <c r="P297" s="223">
        <v>0.75</v>
      </c>
      <c r="Q297" s="211" t="s">
        <v>342</v>
      </c>
      <c r="R297" s="98">
        <v>3142959095</v>
      </c>
      <c r="S297" s="237"/>
      <c r="T297" s="110">
        <v>81755</v>
      </c>
      <c r="U297" s="110">
        <v>121871</v>
      </c>
      <c r="V297" s="110">
        <v>434</v>
      </c>
      <c r="W297" s="110" t="str">
        <f>IF(AD297="CANCELADO","N/A",VLOOKUP(V297,MOVIL!$A:$B,2))</f>
        <v>KNZ845</v>
      </c>
      <c r="X297" s="98" t="str">
        <f>IF(AD297="CANCELADO","N/A",VLOOKUP(V297,MOVIL!$A:$P,16))</f>
        <v>MORALES SANCHEZ OSCAR ARMANDO</v>
      </c>
      <c r="Y297" s="110">
        <f>IF(AD297="CANCELADO","N/A",VLOOKUP(V297,MOVIL!$A:$Q,17))</f>
        <v>3102463894</v>
      </c>
      <c r="Z297" s="135">
        <v>5747230.51493177</v>
      </c>
      <c r="AA297" s="110">
        <v>4</v>
      </c>
      <c r="AB297" s="134">
        <v>1150000</v>
      </c>
      <c r="AC297" s="248">
        <f t="shared" si="4"/>
        <v>10347230.51493177</v>
      </c>
      <c r="AD297" s="117"/>
      <c r="AE297" s="117"/>
    </row>
    <row r="298" spans="1:32" s="107" customFormat="1" ht="21" hidden="1" customHeight="1" x14ac:dyDescent="0.2">
      <c r="A298" s="109">
        <v>294</v>
      </c>
      <c r="B298" s="98"/>
      <c r="C298" s="98" t="s">
        <v>21</v>
      </c>
      <c r="D298" s="159"/>
      <c r="E298" s="98">
        <v>109</v>
      </c>
      <c r="F298" s="129" t="s">
        <v>870</v>
      </c>
      <c r="G298" s="98" t="s">
        <v>871</v>
      </c>
      <c r="H298" s="98" t="s">
        <v>871</v>
      </c>
      <c r="I298" s="127" t="s">
        <v>201</v>
      </c>
      <c r="J298" s="98" t="s">
        <v>201</v>
      </c>
      <c r="K298" s="98">
        <v>9</v>
      </c>
      <c r="L298" s="98">
        <v>8</v>
      </c>
      <c r="M298" s="111">
        <v>45216</v>
      </c>
      <c r="N298" s="98" t="s">
        <v>244</v>
      </c>
      <c r="O298" s="111">
        <v>45224</v>
      </c>
      <c r="P298" s="223">
        <v>0.75</v>
      </c>
      <c r="Q298" s="211" t="s">
        <v>342</v>
      </c>
      <c r="R298" s="98">
        <v>3142959095</v>
      </c>
      <c r="S298" s="237"/>
      <c r="T298" s="110">
        <v>81755</v>
      </c>
      <c r="U298" s="110">
        <v>121871</v>
      </c>
      <c r="V298" s="110">
        <v>434</v>
      </c>
      <c r="W298" s="110" t="str">
        <f>IF(AD298="CANCELADO","N/A",VLOOKUP(V298,MOVIL!$A:$B,2))</f>
        <v>KNZ845</v>
      </c>
      <c r="X298" s="98" t="str">
        <f>IF(AD298="CANCELADO","N/A",VLOOKUP(V298,MOVIL!$A:$P,16))</f>
        <v>MORALES SANCHEZ OSCAR ARMANDO</v>
      </c>
      <c r="Y298" s="110">
        <f>IF(AD298="CANCELADO","N/A",VLOOKUP(V298,MOVIL!$A:$Q,17))</f>
        <v>3102463894</v>
      </c>
      <c r="Z298" s="135">
        <v>5697230.51493177</v>
      </c>
      <c r="AA298" s="110">
        <v>4</v>
      </c>
      <c r="AB298" s="134">
        <v>1100000</v>
      </c>
      <c r="AC298" s="248">
        <f t="shared" si="4"/>
        <v>10097230.51493177</v>
      </c>
      <c r="AD298" s="117"/>
      <c r="AE298" s="117"/>
    </row>
    <row r="299" spans="1:32" s="107" customFormat="1" ht="21" hidden="1" customHeight="1" x14ac:dyDescent="0.2">
      <c r="A299" s="109">
        <v>295</v>
      </c>
      <c r="B299" s="129"/>
      <c r="C299" s="113" t="s">
        <v>72</v>
      </c>
      <c r="D299" s="212">
        <v>45175</v>
      </c>
      <c r="E299" s="129">
        <v>214</v>
      </c>
      <c r="F299" s="215" t="s">
        <v>766</v>
      </c>
      <c r="G299" s="215" t="s">
        <v>766</v>
      </c>
      <c r="H299" s="98" t="s">
        <v>2642</v>
      </c>
      <c r="I299" s="220" t="s">
        <v>201</v>
      </c>
      <c r="J299" s="215" t="s">
        <v>201</v>
      </c>
      <c r="K299" s="129">
        <v>1</v>
      </c>
      <c r="L299" s="98">
        <v>30</v>
      </c>
      <c r="M299" s="212">
        <v>45217</v>
      </c>
      <c r="N299" s="224">
        <v>0.25</v>
      </c>
      <c r="O299" s="212">
        <v>45217</v>
      </c>
      <c r="P299" s="258">
        <v>0.77083333333333337</v>
      </c>
      <c r="Q299" s="211" t="s">
        <v>767</v>
      </c>
      <c r="R299" s="129">
        <v>3016112399</v>
      </c>
      <c r="S299" s="207"/>
      <c r="T299" s="110">
        <v>81763</v>
      </c>
      <c r="U299" s="110">
        <v>181884</v>
      </c>
      <c r="V299" s="110">
        <v>476</v>
      </c>
      <c r="W299" s="110" t="str">
        <f>IF(AD299="CANCELADO","N/A",VLOOKUP(V299,MOVIL!$A:$B,2))</f>
        <v>LQK873</v>
      </c>
      <c r="X299" s="98" t="str">
        <f>IF(AD299="CANCELADO","N/A",VLOOKUP(V299,MOVIL!$A:$P,16))</f>
        <v>CARREÑO RAMIREZ JHON ARTURO</v>
      </c>
      <c r="Y299" s="110">
        <f>IF(AD299="CANCELADO","N/A",VLOOKUP(V299,MOVIL!$A:$Q,17))</f>
        <v>0</v>
      </c>
      <c r="Z299" s="135">
        <v>1016917.5297782072</v>
      </c>
      <c r="AA299" s="120"/>
      <c r="AB299" s="119"/>
      <c r="AC299" s="248">
        <f t="shared" si="4"/>
        <v>1016917.5297782072</v>
      </c>
      <c r="AD299" s="117"/>
      <c r="AE299" s="117"/>
    </row>
    <row r="300" spans="1:32" s="107" customFormat="1" ht="21" hidden="1" customHeight="1" x14ac:dyDescent="0.2">
      <c r="A300" s="109">
        <v>296</v>
      </c>
      <c r="B300" s="98">
        <f>+B298+1</f>
        <v>1</v>
      </c>
      <c r="C300" s="113" t="s">
        <v>72</v>
      </c>
      <c r="D300" s="159">
        <v>45175</v>
      </c>
      <c r="E300" s="98">
        <v>214</v>
      </c>
      <c r="F300" s="177" t="s">
        <v>766</v>
      </c>
      <c r="G300" s="177" t="s">
        <v>766</v>
      </c>
      <c r="H300" s="98" t="s">
        <v>2642</v>
      </c>
      <c r="I300" s="103" t="s">
        <v>201</v>
      </c>
      <c r="J300" s="177" t="s">
        <v>201</v>
      </c>
      <c r="K300" s="98">
        <v>1</v>
      </c>
      <c r="L300" s="98">
        <v>34</v>
      </c>
      <c r="M300" s="212">
        <v>45217</v>
      </c>
      <c r="N300" s="216">
        <v>0.25</v>
      </c>
      <c r="O300" s="159">
        <v>45217</v>
      </c>
      <c r="P300" s="217">
        <v>0.77083333333333337</v>
      </c>
      <c r="Q300" s="218" t="s">
        <v>768</v>
      </c>
      <c r="R300" s="98">
        <v>3104039776</v>
      </c>
      <c r="S300" s="207"/>
      <c r="T300" s="110">
        <v>81762</v>
      </c>
      <c r="U300" s="110">
        <v>121883</v>
      </c>
      <c r="V300" s="110">
        <v>438</v>
      </c>
      <c r="W300" s="110" t="str">
        <f>IF(AD300="CANCELADO","N/A",VLOOKUP(V300,MOVIL!$A:$B,2))</f>
        <v>KNZ845</v>
      </c>
      <c r="X300" s="98" t="str">
        <f>IF(AD300="CANCELADO","N/A",VLOOKUP(V300,MOVIL!$A:$P,16))</f>
        <v>MORALES SANCHEZ OSCAR ARMANDO</v>
      </c>
      <c r="Y300" s="110">
        <f>IF(AD300="CANCELADO","N/A",VLOOKUP(V300,MOVIL!$A:$Q,17))</f>
        <v>3102463894</v>
      </c>
      <c r="Z300" s="134">
        <v>1016917.5297782072</v>
      </c>
      <c r="AA300" s="120"/>
      <c r="AB300" s="117"/>
      <c r="AC300" s="248">
        <f t="shared" si="4"/>
        <v>1016917.5297782072</v>
      </c>
      <c r="AD300" s="117"/>
      <c r="AE300" s="117"/>
    </row>
    <row r="301" spans="1:32" s="107" customFormat="1" ht="21" hidden="1" customHeight="1" x14ac:dyDescent="0.2">
      <c r="A301" s="109">
        <v>297</v>
      </c>
      <c r="B301" s="129">
        <f>+B300+1</f>
        <v>2</v>
      </c>
      <c r="C301" s="113" t="s">
        <v>72</v>
      </c>
      <c r="D301" s="159">
        <v>45175</v>
      </c>
      <c r="E301" s="129">
        <v>194</v>
      </c>
      <c r="F301" s="129" t="s">
        <v>771</v>
      </c>
      <c r="G301" s="129" t="s">
        <v>772</v>
      </c>
      <c r="H301" s="98" t="s">
        <v>302</v>
      </c>
      <c r="I301" s="220" t="s">
        <v>201</v>
      </c>
      <c r="J301" s="215" t="s">
        <v>201</v>
      </c>
      <c r="K301" s="129">
        <v>4</v>
      </c>
      <c r="L301" s="98">
        <v>35</v>
      </c>
      <c r="M301" s="212">
        <v>45217</v>
      </c>
      <c r="N301" s="224">
        <v>0.25</v>
      </c>
      <c r="O301" s="212">
        <v>45220</v>
      </c>
      <c r="P301" s="258">
        <v>0.77083333333333337</v>
      </c>
      <c r="Q301" s="272" t="s">
        <v>773</v>
      </c>
      <c r="R301" s="98">
        <v>3204159341</v>
      </c>
      <c r="S301" s="207"/>
      <c r="T301" s="110">
        <v>81764</v>
      </c>
      <c r="U301" s="110">
        <v>121886</v>
      </c>
      <c r="V301" s="110">
        <v>455</v>
      </c>
      <c r="W301" s="110" t="str">
        <f>IF(AD301="CANCELADO","N/A",VLOOKUP(V301,MOVIL!$A:$B,2))</f>
        <v>KNZ845</v>
      </c>
      <c r="X301" s="98" t="str">
        <f>IF(AD301="CANCELADO","N/A",VLOOKUP(V301,MOVIL!$A:$P,16))</f>
        <v>MORALES SANCHEZ OSCAR ARMANDO</v>
      </c>
      <c r="Y301" s="110">
        <f>IF(AD301="CANCELADO","N/A",VLOOKUP(V301,MOVIL!$A:$Q,17))</f>
        <v>3102463894</v>
      </c>
      <c r="Z301" s="135">
        <v>4881056.0732890237</v>
      </c>
      <c r="AA301" s="120"/>
      <c r="AB301" s="117"/>
      <c r="AC301" s="248">
        <f t="shared" si="4"/>
        <v>4881056.0732890237</v>
      </c>
      <c r="AD301" s="117"/>
      <c r="AE301" s="117"/>
    </row>
    <row r="302" spans="1:32" s="107" customFormat="1" ht="21" hidden="1" customHeight="1" x14ac:dyDescent="0.2">
      <c r="A302" s="109">
        <v>298</v>
      </c>
      <c r="B302" s="110">
        <v>16</v>
      </c>
      <c r="C302" s="98" t="s">
        <v>21</v>
      </c>
      <c r="D302" s="111">
        <v>45211</v>
      </c>
      <c r="E302" s="110">
        <v>117</v>
      </c>
      <c r="F302" s="174" t="s">
        <v>874</v>
      </c>
      <c r="G302" s="174" t="s">
        <v>135</v>
      </c>
      <c r="H302" s="98" t="s">
        <v>137</v>
      </c>
      <c r="I302" s="220" t="s">
        <v>201</v>
      </c>
      <c r="J302" s="215" t="s">
        <v>201</v>
      </c>
      <c r="K302" s="98" t="s">
        <v>842</v>
      </c>
      <c r="L302" s="98">
        <v>6</v>
      </c>
      <c r="M302" s="111">
        <v>45217</v>
      </c>
      <c r="N302" s="98" t="s">
        <v>244</v>
      </c>
      <c r="O302" s="111">
        <v>45217</v>
      </c>
      <c r="P302" s="218" t="s">
        <v>237</v>
      </c>
      <c r="Q302" s="218" t="s">
        <v>104</v>
      </c>
      <c r="R302" s="215" t="s">
        <v>875</v>
      </c>
      <c r="S302" s="237"/>
      <c r="T302" s="110">
        <v>81765</v>
      </c>
      <c r="U302" s="110">
        <v>121885</v>
      </c>
      <c r="V302" s="110">
        <v>391</v>
      </c>
      <c r="W302" s="110" t="str">
        <f>IF(AD302="CANCELADO","N/A",VLOOKUP(V302,MOVIL!$A:$B,2))</f>
        <v>KNZ845</v>
      </c>
      <c r="X302" s="98" t="str">
        <f>IF(AD302="CANCELADO","N/A",VLOOKUP(V302,MOVIL!$A:$P,16))</f>
        <v>MORALES SANCHEZ OSCAR ARMANDO</v>
      </c>
      <c r="Y302" s="110">
        <f>IF(AD302="CANCELADO","N/A",VLOOKUP(V302,MOVIL!$A:$Q,17))</f>
        <v>3102463894</v>
      </c>
      <c r="Z302" s="135">
        <v>1179952.8828372885</v>
      </c>
      <c r="AA302" s="110"/>
      <c r="AB302" s="110"/>
      <c r="AC302" s="248">
        <f t="shared" si="4"/>
        <v>1179952.8828372885</v>
      </c>
      <c r="AD302" s="117"/>
      <c r="AE302" s="117"/>
    </row>
    <row r="303" spans="1:32" s="107" customFormat="1" ht="21" hidden="1" customHeight="1" x14ac:dyDescent="0.2">
      <c r="A303" s="109">
        <v>299</v>
      </c>
      <c r="B303" s="145">
        <v>16</v>
      </c>
      <c r="C303" s="104" t="s">
        <v>21</v>
      </c>
      <c r="D303" s="273">
        <v>45211</v>
      </c>
      <c r="E303" s="145">
        <v>117</v>
      </c>
      <c r="F303" s="274" t="s">
        <v>874</v>
      </c>
      <c r="G303" s="274" t="s">
        <v>135</v>
      </c>
      <c r="H303" s="98" t="s">
        <v>137</v>
      </c>
      <c r="I303" s="220" t="s">
        <v>201</v>
      </c>
      <c r="J303" s="215" t="s">
        <v>201</v>
      </c>
      <c r="K303" s="104" t="s">
        <v>842</v>
      </c>
      <c r="L303" s="104">
        <v>40</v>
      </c>
      <c r="M303" s="273">
        <v>45217</v>
      </c>
      <c r="N303" s="104" t="s">
        <v>244</v>
      </c>
      <c r="O303" s="273">
        <v>45217</v>
      </c>
      <c r="P303" s="252" t="s">
        <v>237</v>
      </c>
      <c r="Q303" s="252" t="s">
        <v>104</v>
      </c>
      <c r="R303" s="408" t="s">
        <v>875</v>
      </c>
      <c r="S303" s="253"/>
      <c r="T303" s="145">
        <v>81765</v>
      </c>
      <c r="U303" s="145">
        <v>121885</v>
      </c>
      <c r="V303" s="145">
        <v>391</v>
      </c>
      <c r="W303" s="110" t="str">
        <f>IF(AD303="CANCELADO","N/A",VLOOKUP(V303,MOVIL!$A:$B,2))</f>
        <v>KNZ845</v>
      </c>
      <c r="X303" s="98" t="str">
        <f>IF(AD303="CANCELADO","N/A",VLOOKUP(V303,MOVIL!$A:$P,16))</f>
        <v>MORALES SANCHEZ OSCAR ARMANDO</v>
      </c>
      <c r="Y303" s="110">
        <f>IF(AD303="CANCELADO","N/A",VLOOKUP(V303,MOVIL!$A:$Q,17))</f>
        <v>3102463894</v>
      </c>
      <c r="Z303" s="135">
        <v>1329952.8828372885</v>
      </c>
      <c r="AA303" s="145"/>
      <c r="AB303" s="145"/>
      <c r="AC303" s="254">
        <f t="shared" si="4"/>
        <v>1329952.8828372885</v>
      </c>
      <c r="AD303" s="117"/>
      <c r="AE303" s="117"/>
    </row>
    <row r="304" spans="1:32" s="107" customFormat="1" ht="21" hidden="1" customHeight="1" x14ac:dyDescent="0.2">
      <c r="A304" s="109">
        <v>300</v>
      </c>
      <c r="B304" s="110">
        <v>16</v>
      </c>
      <c r="C304" s="98" t="s">
        <v>21</v>
      </c>
      <c r="D304" s="111">
        <v>45211</v>
      </c>
      <c r="E304" s="110">
        <v>38</v>
      </c>
      <c r="F304" s="174" t="s">
        <v>876</v>
      </c>
      <c r="G304" s="174" t="s">
        <v>877</v>
      </c>
      <c r="H304" s="98" t="s">
        <v>2652</v>
      </c>
      <c r="I304" s="220" t="s">
        <v>201</v>
      </c>
      <c r="J304" s="215" t="s">
        <v>201</v>
      </c>
      <c r="K304" s="98" t="s">
        <v>847</v>
      </c>
      <c r="L304" s="98">
        <v>32</v>
      </c>
      <c r="M304" s="111">
        <v>45217</v>
      </c>
      <c r="N304" s="98" t="s">
        <v>232</v>
      </c>
      <c r="O304" s="111">
        <v>45218</v>
      </c>
      <c r="P304" s="218" t="s">
        <v>320</v>
      </c>
      <c r="Q304" s="218" t="s">
        <v>259</v>
      </c>
      <c r="R304" s="98" t="s">
        <v>878</v>
      </c>
      <c r="S304" s="237"/>
      <c r="T304" s="110">
        <v>81766</v>
      </c>
      <c r="U304" s="110">
        <v>121887</v>
      </c>
      <c r="V304" s="110">
        <v>471</v>
      </c>
      <c r="W304" s="110" t="str">
        <f>IF(AD304="CANCELADO","N/A",VLOOKUP(V304,MOVIL!$A:$B,2))</f>
        <v>LQK873</v>
      </c>
      <c r="X304" s="98" t="str">
        <f>IF(AD304="CANCELADO","N/A",VLOOKUP(V304,MOVIL!$A:$P,16))</f>
        <v>CARREÑO RAMIREZ JHON ARTURO</v>
      </c>
      <c r="Y304" s="110">
        <f>IF(AD304="CANCELADO","N/A",VLOOKUP(V304,MOVIL!$A:$Q,17))</f>
        <v>0</v>
      </c>
      <c r="Z304" s="134">
        <v>1655067.7985093445</v>
      </c>
      <c r="AA304" s="110"/>
      <c r="AB304" s="110"/>
      <c r="AC304" s="248">
        <f t="shared" si="4"/>
        <v>1655067.7985093445</v>
      </c>
      <c r="AD304" s="117"/>
      <c r="AE304" s="117"/>
    </row>
    <row r="305" spans="1:32" s="107" customFormat="1" ht="21" hidden="1" customHeight="1" x14ac:dyDescent="0.2">
      <c r="A305" s="109">
        <v>301</v>
      </c>
      <c r="B305" s="110">
        <v>16</v>
      </c>
      <c r="C305" s="98" t="s">
        <v>21</v>
      </c>
      <c r="D305" s="111">
        <v>45211</v>
      </c>
      <c r="E305" s="110">
        <v>92</v>
      </c>
      <c r="F305" s="174" t="s">
        <v>223</v>
      </c>
      <c r="G305" s="174" t="s">
        <v>879</v>
      </c>
      <c r="H305" s="98" t="s">
        <v>225</v>
      </c>
      <c r="I305" s="220" t="s">
        <v>201</v>
      </c>
      <c r="J305" s="215" t="s">
        <v>201</v>
      </c>
      <c r="K305" s="98" t="s">
        <v>880</v>
      </c>
      <c r="L305" s="98">
        <v>30</v>
      </c>
      <c r="M305" s="111">
        <v>45217</v>
      </c>
      <c r="N305" s="98" t="s">
        <v>226</v>
      </c>
      <c r="O305" s="111">
        <v>45219</v>
      </c>
      <c r="P305" s="218" t="s">
        <v>227</v>
      </c>
      <c r="Q305" s="218" t="s">
        <v>228</v>
      </c>
      <c r="R305" s="98" t="s">
        <v>881</v>
      </c>
      <c r="S305" s="237"/>
      <c r="T305" s="110">
        <v>81767</v>
      </c>
      <c r="U305" s="110">
        <v>121889</v>
      </c>
      <c r="V305" s="110">
        <v>392</v>
      </c>
      <c r="W305" s="110" t="str">
        <f>IF(AD305="CANCELADO","N/A",VLOOKUP(V305,MOVIL!$A:$B,2))</f>
        <v>KNZ845</v>
      </c>
      <c r="X305" s="98" t="str">
        <f>IF(AD305="CANCELADO","N/A",VLOOKUP(V305,MOVIL!$A:$P,16))</f>
        <v>MORALES SANCHEZ OSCAR ARMANDO</v>
      </c>
      <c r="Y305" s="110">
        <f>IF(AD305="CANCELADO","N/A",VLOOKUP(V305,MOVIL!$A:$Q,17))</f>
        <v>3102463894</v>
      </c>
      <c r="Z305" s="135">
        <v>3121426.1052273805</v>
      </c>
      <c r="AA305" s="110"/>
      <c r="AB305" s="110"/>
      <c r="AC305" s="248">
        <f t="shared" si="4"/>
        <v>3121426.1052273805</v>
      </c>
      <c r="AD305" s="117"/>
      <c r="AE305" s="117"/>
    </row>
    <row r="306" spans="1:32" s="107" customFormat="1" ht="21" hidden="1" customHeight="1" x14ac:dyDescent="0.2">
      <c r="A306" s="109">
        <v>302</v>
      </c>
      <c r="B306" s="110">
        <v>16</v>
      </c>
      <c r="C306" s="98" t="s">
        <v>21</v>
      </c>
      <c r="D306" s="111">
        <v>45211</v>
      </c>
      <c r="E306" s="110">
        <v>90</v>
      </c>
      <c r="F306" s="174" t="s">
        <v>45</v>
      </c>
      <c r="G306" s="174" t="s">
        <v>882</v>
      </c>
      <c r="H306" s="98" t="s">
        <v>493</v>
      </c>
      <c r="I306" s="104" t="s">
        <v>402</v>
      </c>
      <c r="J306" s="104" t="s">
        <v>402</v>
      </c>
      <c r="K306" s="98" t="s">
        <v>842</v>
      </c>
      <c r="L306" s="98">
        <v>29</v>
      </c>
      <c r="M306" s="111">
        <v>45218</v>
      </c>
      <c r="N306" s="98" t="s">
        <v>244</v>
      </c>
      <c r="O306" s="111">
        <v>45218</v>
      </c>
      <c r="P306" s="218" t="s">
        <v>237</v>
      </c>
      <c r="Q306" s="218" t="s">
        <v>49</v>
      </c>
      <c r="R306" s="98" t="s">
        <v>883</v>
      </c>
      <c r="S306" s="237"/>
      <c r="T306" s="110">
        <v>81815</v>
      </c>
      <c r="U306" s="110">
        <v>121976</v>
      </c>
      <c r="V306" s="110">
        <v>470</v>
      </c>
      <c r="W306" s="110" t="str">
        <f>IF(AD306="CANCELADO","N/A",VLOOKUP(V306,MOVIL!$A:$B,2))</f>
        <v>LQK873</v>
      </c>
      <c r="X306" s="98" t="str">
        <f>IF(AD306="CANCELADO","N/A",VLOOKUP(V306,MOVIL!$A:$P,16))</f>
        <v>CARREÑO RAMIREZ JHON ARTURO</v>
      </c>
      <c r="Y306" s="110">
        <f>IF(AD306="CANCELADO","N/A",VLOOKUP(V306,MOVIL!$A:$Q,17))</f>
        <v>0</v>
      </c>
      <c r="Z306" s="135">
        <v>632027.11940373771</v>
      </c>
      <c r="AA306" s="110"/>
      <c r="AB306" s="110"/>
      <c r="AC306" s="248">
        <f t="shared" si="4"/>
        <v>632027.11940373771</v>
      </c>
      <c r="AD306" s="117"/>
      <c r="AE306" s="117"/>
    </row>
    <row r="307" spans="1:32" s="107" customFormat="1" ht="21" hidden="1" customHeight="1" x14ac:dyDescent="0.2">
      <c r="A307" s="109">
        <v>303</v>
      </c>
      <c r="B307" s="110">
        <v>16</v>
      </c>
      <c r="C307" s="98" t="s">
        <v>21</v>
      </c>
      <c r="D307" s="111">
        <v>45211</v>
      </c>
      <c r="E307" s="110">
        <v>137</v>
      </c>
      <c r="F307" s="174" t="s">
        <v>888</v>
      </c>
      <c r="G307" s="174" t="s">
        <v>889</v>
      </c>
      <c r="H307" s="98" t="s">
        <v>2653</v>
      </c>
      <c r="I307" s="127" t="s">
        <v>402</v>
      </c>
      <c r="J307" s="98" t="s">
        <v>402</v>
      </c>
      <c r="K307" s="98" t="s">
        <v>842</v>
      </c>
      <c r="L307" s="98">
        <v>36</v>
      </c>
      <c r="M307" s="111">
        <v>45218</v>
      </c>
      <c r="N307" s="98" t="s">
        <v>890</v>
      </c>
      <c r="O307" s="111">
        <v>45218</v>
      </c>
      <c r="P307" s="218" t="s">
        <v>891</v>
      </c>
      <c r="Q307" s="218" t="s">
        <v>892</v>
      </c>
      <c r="R307" s="98" t="s">
        <v>893</v>
      </c>
      <c r="S307" s="237"/>
      <c r="T307" s="110">
        <v>81817</v>
      </c>
      <c r="U307" s="110">
        <v>121978</v>
      </c>
      <c r="V307" s="110">
        <v>409</v>
      </c>
      <c r="W307" s="110" t="str">
        <f>IF(AD307="CANCELADO","N/A",VLOOKUP(V307,MOVIL!$A:$B,2))</f>
        <v>KNZ845</v>
      </c>
      <c r="X307" s="98" t="str">
        <f>IF(AD307="CANCELADO","N/A",VLOOKUP(V307,MOVIL!$A:$P,16))</f>
        <v>MORALES SANCHEZ OSCAR ARMANDO</v>
      </c>
      <c r="Y307" s="110">
        <f>IF(AD307="CANCELADO","N/A",VLOOKUP(V307,MOVIL!$A:$Q,17))</f>
        <v>3102463894</v>
      </c>
      <c r="Z307" s="135">
        <v>580875.08544845739</v>
      </c>
      <c r="AA307" s="110"/>
      <c r="AB307" s="110"/>
      <c r="AC307" s="248">
        <f t="shared" si="4"/>
        <v>580875.08544845739</v>
      </c>
      <c r="AD307" s="117"/>
      <c r="AE307" s="117"/>
    </row>
    <row r="308" spans="1:32" s="107" customFormat="1" ht="21" hidden="1" customHeight="1" x14ac:dyDescent="0.2">
      <c r="A308" s="109">
        <v>304</v>
      </c>
      <c r="B308" s="110">
        <v>16</v>
      </c>
      <c r="C308" s="98" t="s">
        <v>21</v>
      </c>
      <c r="D308" s="111">
        <v>45211</v>
      </c>
      <c r="E308" s="110">
        <v>161</v>
      </c>
      <c r="F308" s="174" t="s">
        <v>489</v>
      </c>
      <c r="G308" s="174" t="s">
        <v>884</v>
      </c>
      <c r="H308" s="98" t="s">
        <v>356</v>
      </c>
      <c r="I308" s="112" t="s">
        <v>902</v>
      </c>
      <c r="J308" s="112" t="s">
        <v>902</v>
      </c>
      <c r="K308" s="98" t="s">
        <v>842</v>
      </c>
      <c r="L308" s="98" t="s">
        <v>2961</v>
      </c>
      <c r="M308" s="111">
        <v>45218</v>
      </c>
      <c r="N308" s="98" t="s">
        <v>885</v>
      </c>
      <c r="O308" s="111">
        <v>45218</v>
      </c>
      <c r="P308" s="218" t="s">
        <v>886</v>
      </c>
      <c r="Q308" s="218" t="s">
        <v>381</v>
      </c>
      <c r="R308" s="98" t="s">
        <v>887</v>
      </c>
      <c r="S308" s="237"/>
      <c r="T308" s="110">
        <v>81816</v>
      </c>
      <c r="U308" s="110">
        <v>121977</v>
      </c>
      <c r="V308" s="110">
        <v>406</v>
      </c>
      <c r="W308" s="110" t="str">
        <f>IF(AD308="CANCELADO","N/A",VLOOKUP(V308,MOVIL!$A:$B,2))</f>
        <v>KNZ845</v>
      </c>
      <c r="X308" s="98" t="str">
        <f>IF(AD308="CANCELADO","N/A",VLOOKUP(V308,MOVIL!$A:$P,16))</f>
        <v>MORALES SANCHEZ OSCAR ARMANDO</v>
      </c>
      <c r="Y308" s="110">
        <f>IF(AD308="CANCELADO","N/A",VLOOKUP(V308,MOVIL!$A:$Q,17))</f>
        <v>3102463894</v>
      </c>
      <c r="Z308" s="135">
        <v>818432.54328448535</v>
      </c>
      <c r="AA308" s="110"/>
      <c r="AB308" s="110"/>
      <c r="AC308" s="248">
        <f t="shared" si="4"/>
        <v>818432.54328448535</v>
      </c>
      <c r="AD308" s="117"/>
      <c r="AE308" s="117"/>
    </row>
    <row r="309" spans="1:32" s="107" customFormat="1" ht="21" hidden="1" customHeight="1" x14ac:dyDescent="0.2">
      <c r="A309" s="109">
        <v>305</v>
      </c>
      <c r="B309" s="110">
        <v>16</v>
      </c>
      <c r="C309" s="98" t="s">
        <v>21</v>
      </c>
      <c r="D309" s="111">
        <v>45211</v>
      </c>
      <c r="E309" s="110">
        <v>17</v>
      </c>
      <c r="F309" s="174" t="s">
        <v>110</v>
      </c>
      <c r="G309" s="174" t="s">
        <v>894</v>
      </c>
      <c r="H309" s="98" t="s">
        <v>247</v>
      </c>
      <c r="I309" s="112" t="s">
        <v>902</v>
      </c>
      <c r="J309" s="112" t="s">
        <v>902</v>
      </c>
      <c r="K309" s="98" t="s">
        <v>842</v>
      </c>
      <c r="L309" s="98">
        <v>41</v>
      </c>
      <c r="M309" s="111">
        <v>45218</v>
      </c>
      <c r="N309" s="130">
        <v>0.29166666666666669</v>
      </c>
      <c r="O309" s="111">
        <v>45218</v>
      </c>
      <c r="P309" s="218" t="s">
        <v>237</v>
      </c>
      <c r="Q309" s="211" t="s">
        <v>113</v>
      </c>
      <c r="R309" s="98" t="s">
        <v>895</v>
      </c>
      <c r="S309" s="237"/>
      <c r="T309" s="110">
        <v>81819</v>
      </c>
      <c r="U309" s="110">
        <v>121980</v>
      </c>
      <c r="V309" s="110">
        <v>410</v>
      </c>
      <c r="W309" s="110" t="str">
        <f>IF(AD309="CANCELADO","N/A",VLOOKUP(V309,MOVIL!$A:$B,2))</f>
        <v>KNZ845</v>
      </c>
      <c r="X309" s="98" t="str">
        <f>IF(AD309="CANCELADO","N/A",VLOOKUP(V309,MOVIL!$A:$P,16))</f>
        <v>MORALES SANCHEZ OSCAR ARMANDO</v>
      </c>
      <c r="Y309" s="110">
        <f>IF(AD309="CANCELADO","N/A",VLOOKUP(V309,MOVIL!$A:$Q,17))</f>
        <v>3102463894</v>
      </c>
      <c r="Z309" s="135">
        <v>494469.66156770987</v>
      </c>
      <c r="AA309" s="110"/>
      <c r="AB309" s="110"/>
      <c r="AC309" s="248">
        <f t="shared" si="4"/>
        <v>494469.66156770987</v>
      </c>
      <c r="AD309" s="117"/>
      <c r="AE309" s="117"/>
    </row>
    <row r="310" spans="1:32" s="107" customFormat="1" ht="21" hidden="1" customHeight="1" x14ac:dyDescent="0.2">
      <c r="A310" s="109">
        <v>306</v>
      </c>
      <c r="B310" s="110">
        <v>16</v>
      </c>
      <c r="C310" s="98" t="s">
        <v>21</v>
      </c>
      <c r="D310" s="111">
        <v>45211</v>
      </c>
      <c r="E310" s="110">
        <v>23</v>
      </c>
      <c r="F310" s="174" t="s">
        <v>896</v>
      </c>
      <c r="G310" s="174" t="s">
        <v>897</v>
      </c>
      <c r="H310" s="98" t="s">
        <v>97</v>
      </c>
      <c r="I310" s="123" t="s">
        <v>902</v>
      </c>
      <c r="J310" s="113" t="s">
        <v>902</v>
      </c>
      <c r="K310" s="98" t="s">
        <v>842</v>
      </c>
      <c r="L310" s="98">
        <v>29</v>
      </c>
      <c r="M310" s="111">
        <v>45218</v>
      </c>
      <c r="N310" s="216">
        <v>0.29166666666666669</v>
      </c>
      <c r="O310" s="111">
        <v>45218</v>
      </c>
      <c r="P310" s="218" t="s">
        <v>270</v>
      </c>
      <c r="Q310" s="218" t="s">
        <v>274</v>
      </c>
      <c r="R310" s="98" t="s">
        <v>898</v>
      </c>
      <c r="S310" s="110"/>
      <c r="T310" s="110">
        <v>81818</v>
      </c>
      <c r="U310" s="110">
        <v>121979</v>
      </c>
      <c r="V310" s="110">
        <v>454</v>
      </c>
      <c r="W310" s="110" t="str">
        <f>IF(AD310="CANCELADO","N/A",VLOOKUP(V310,MOVIL!$A:$B,2))</f>
        <v>KNZ845</v>
      </c>
      <c r="X310" s="98" t="str">
        <f>IF(AD310="CANCELADO","N/A",VLOOKUP(V310,MOVIL!$A:$P,16))</f>
        <v>MORALES SANCHEZ OSCAR ARMANDO</v>
      </c>
      <c r="Y310" s="110">
        <f>IF(AD310="CANCELADO","N/A",VLOOKUP(V310,MOVIL!$A:$Q,17))</f>
        <v>3102463894</v>
      </c>
      <c r="Z310" s="135">
        <v>478571.01753789675</v>
      </c>
      <c r="AA310" s="110"/>
      <c r="AB310" s="110"/>
      <c r="AC310" s="248">
        <f t="shared" si="4"/>
        <v>478571.01753789675</v>
      </c>
      <c r="AD310" s="117"/>
      <c r="AE310" s="117"/>
    </row>
    <row r="311" spans="1:32" s="107" customFormat="1" ht="21" hidden="1" customHeight="1" x14ac:dyDescent="0.2">
      <c r="A311" s="109">
        <v>307</v>
      </c>
      <c r="B311" s="184">
        <f>+B310+1</f>
        <v>17</v>
      </c>
      <c r="C311" s="182" t="s">
        <v>72</v>
      </c>
      <c r="D311" s="240">
        <v>45175</v>
      </c>
      <c r="E311" s="184">
        <v>203</v>
      </c>
      <c r="F311" s="275" t="s">
        <v>200</v>
      </c>
      <c r="G311" s="275" t="s">
        <v>200</v>
      </c>
      <c r="H311" s="184"/>
      <c r="I311" s="241" t="s">
        <v>201</v>
      </c>
      <c r="J311" s="242" t="s">
        <v>201</v>
      </c>
      <c r="K311" s="184">
        <v>3</v>
      </c>
      <c r="L311" s="184">
        <v>18</v>
      </c>
      <c r="M311" s="240">
        <v>45219</v>
      </c>
      <c r="N311" s="263">
        <v>0.25</v>
      </c>
      <c r="O311" s="240">
        <v>45221</v>
      </c>
      <c r="P311" s="264">
        <v>0.83333333333333337</v>
      </c>
      <c r="Q311" s="276" t="s">
        <v>202</v>
      </c>
      <c r="R311" s="242">
        <v>3202699044</v>
      </c>
      <c r="S311" s="290" t="s">
        <v>827</v>
      </c>
      <c r="T311" s="186"/>
      <c r="U311" s="186"/>
      <c r="V311" s="186"/>
      <c r="W311" s="186" t="str">
        <f>IF(AD311="CANCELADO","N/A",VLOOKUP(V311,MOVIL!$A:$B,2))</f>
        <v>N/A</v>
      </c>
      <c r="X311" s="184" t="str">
        <f>IF(AD311="CANCELADO","N/A",VLOOKUP(V311,MOVIL!$A:$P,16))</f>
        <v>N/A</v>
      </c>
      <c r="Y311" s="186" t="str">
        <f>IF(AD311="CANCELADO","N/A",VLOOKUP(V311,MOVIL!$A:$Q,17))</f>
        <v>N/A</v>
      </c>
      <c r="Z311" s="277"/>
      <c r="AA311" s="191"/>
      <c r="AB311" s="181"/>
      <c r="AC311" s="266">
        <f t="shared" si="4"/>
        <v>0</v>
      </c>
      <c r="AD311" s="193" t="s">
        <v>827</v>
      </c>
      <c r="AE311" s="181"/>
      <c r="AF311" s="382"/>
    </row>
    <row r="312" spans="1:32" s="107" customFormat="1" ht="21" hidden="1" customHeight="1" x14ac:dyDescent="0.2">
      <c r="A312" s="109">
        <v>308</v>
      </c>
      <c r="B312" s="110"/>
      <c r="C312" s="113" t="s">
        <v>72</v>
      </c>
      <c r="D312" s="153">
        <v>45201</v>
      </c>
      <c r="E312" s="109">
        <v>209</v>
      </c>
      <c r="F312" s="137" t="s">
        <v>761</v>
      </c>
      <c r="G312" s="137" t="s">
        <v>761</v>
      </c>
      <c r="H312" s="98" t="s">
        <v>56</v>
      </c>
      <c r="I312" s="255" t="s">
        <v>201</v>
      </c>
      <c r="J312" s="137" t="s">
        <v>201</v>
      </c>
      <c r="K312" s="110">
        <v>2</v>
      </c>
      <c r="L312" s="110">
        <v>21</v>
      </c>
      <c r="M312" s="159">
        <v>45219</v>
      </c>
      <c r="N312" s="128">
        <v>0.25</v>
      </c>
      <c r="O312" s="159">
        <v>45220</v>
      </c>
      <c r="P312" s="217">
        <v>0.77083333333333337</v>
      </c>
      <c r="Q312" s="218" t="s">
        <v>776</v>
      </c>
      <c r="R312" s="129">
        <v>3102173576</v>
      </c>
      <c r="S312" s="237"/>
      <c r="T312" s="110">
        <v>81834</v>
      </c>
      <c r="U312" s="110">
        <v>122018</v>
      </c>
      <c r="V312" s="110">
        <v>378</v>
      </c>
      <c r="W312" s="110" t="str">
        <f>IF(AD312="CANCELADO","N/A",VLOOKUP(V312,MOVIL!$A:$B,2))</f>
        <v>EQP202</v>
      </c>
      <c r="X312" s="98" t="str">
        <f>IF(AD312="CANCELADO","N/A",VLOOKUP(V312,MOVIL!$A:$P,16))</f>
        <v>VESGA CASALLAS ALBERTO</v>
      </c>
      <c r="Y312" s="110">
        <f>IF(AD312="CANCELADO","N/A",VLOOKUP(V312,MOVIL!$A:$Q,17))</f>
        <v>3105756034</v>
      </c>
      <c r="Z312" s="135">
        <v>3108141.6711462419</v>
      </c>
      <c r="AA312" s="110"/>
      <c r="AB312" s="110"/>
      <c r="AC312" s="248">
        <f t="shared" si="4"/>
        <v>3108141.6711462419</v>
      </c>
      <c r="AD312" s="117"/>
      <c r="AE312" s="117"/>
    </row>
    <row r="313" spans="1:32" s="107" customFormat="1" ht="21" hidden="1" customHeight="1" x14ac:dyDescent="0.2">
      <c r="A313" s="109">
        <v>309</v>
      </c>
      <c r="B313" s="110">
        <v>38</v>
      </c>
      <c r="C313" s="113" t="s">
        <v>139</v>
      </c>
      <c r="D313" s="111">
        <v>45210</v>
      </c>
      <c r="E313" s="110">
        <v>87</v>
      </c>
      <c r="F313" s="159" t="s">
        <v>131</v>
      </c>
      <c r="G313" s="159" t="s">
        <v>131</v>
      </c>
      <c r="H313" s="98" t="s">
        <v>133</v>
      </c>
      <c r="I313" s="123" t="s">
        <v>858</v>
      </c>
      <c r="J313" s="113"/>
      <c r="K313" s="110">
        <v>1</v>
      </c>
      <c r="L313" s="110">
        <v>23</v>
      </c>
      <c r="M313" s="159">
        <v>45219</v>
      </c>
      <c r="N313" s="128">
        <v>0.25</v>
      </c>
      <c r="O313" s="159">
        <v>45219</v>
      </c>
      <c r="P313" s="217">
        <v>0.79166666666666663</v>
      </c>
      <c r="Q313" s="206" t="s">
        <v>861</v>
      </c>
      <c r="R313" s="98">
        <v>3132931219</v>
      </c>
      <c r="S313" s="237"/>
      <c r="T313" s="110">
        <v>81835</v>
      </c>
      <c r="U313" s="110">
        <v>122019</v>
      </c>
      <c r="V313" s="110">
        <v>406</v>
      </c>
      <c r="W313" s="110" t="str">
        <f>IF(AD313="CANCELADO","N/A",VLOOKUP(V313,MOVIL!$A:$B,2))</f>
        <v>KNZ845</v>
      </c>
      <c r="X313" s="98" t="str">
        <f>IF(AD313="CANCELADO","N/A",VLOOKUP(V313,MOVIL!$A:$P,16))</f>
        <v>MORALES SANCHEZ OSCAR ARMANDO</v>
      </c>
      <c r="Y313" s="110">
        <f>IF(AD313="CANCELADO","N/A",VLOOKUP(V313,MOVIL!$A:$Q,17))</f>
        <v>3102463894</v>
      </c>
      <c r="Z313" s="134">
        <v>1127648.8149267279</v>
      </c>
      <c r="AA313" s="110"/>
      <c r="AB313" s="110"/>
      <c r="AC313" s="248">
        <f t="shared" si="4"/>
        <v>1127648.8149267279</v>
      </c>
      <c r="AD313" s="117"/>
      <c r="AE313" s="117"/>
    </row>
    <row r="314" spans="1:32" s="107" customFormat="1" ht="21" hidden="1" customHeight="1" x14ac:dyDescent="0.2">
      <c r="A314" s="109">
        <v>310</v>
      </c>
      <c r="B314" s="195">
        <v>41</v>
      </c>
      <c r="C314" s="270" t="s">
        <v>139</v>
      </c>
      <c r="D314" s="194">
        <v>45210</v>
      </c>
      <c r="E314" s="195">
        <v>294</v>
      </c>
      <c r="F314" s="399" t="s">
        <v>706</v>
      </c>
      <c r="G314" s="399" t="s">
        <v>706</v>
      </c>
      <c r="H314" s="98" t="s">
        <v>2639</v>
      </c>
      <c r="I314" s="112" t="s">
        <v>863</v>
      </c>
      <c r="J314" s="112"/>
      <c r="K314" s="195">
        <v>1</v>
      </c>
      <c r="L314" s="195">
        <v>29</v>
      </c>
      <c r="M314" s="159">
        <v>45219</v>
      </c>
      <c r="N314" s="198">
        <v>0.25</v>
      </c>
      <c r="O314" s="159">
        <v>45219</v>
      </c>
      <c r="P314" s="217">
        <v>0.83333333333333337</v>
      </c>
      <c r="Q314" s="278" t="s">
        <v>864</v>
      </c>
      <c r="R314" s="129">
        <v>3003620605</v>
      </c>
      <c r="S314" s="237"/>
      <c r="T314" s="110">
        <v>81836</v>
      </c>
      <c r="U314" s="110">
        <v>122020</v>
      </c>
      <c r="V314" s="110">
        <v>470</v>
      </c>
      <c r="W314" s="110" t="str">
        <f>IF(AD314="CANCELADO","N/A",VLOOKUP(V314,MOVIL!$A:$B,2))</f>
        <v>LQK873</v>
      </c>
      <c r="X314" s="98" t="str">
        <f>IF(AD314="CANCELADO","N/A",VLOOKUP(V314,MOVIL!$A:$P,16))</f>
        <v>CARREÑO RAMIREZ JHON ARTURO</v>
      </c>
      <c r="Y314" s="110">
        <f>IF(AD314="CANCELADO","N/A",VLOOKUP(V314,MOVIL!$A:$Q,17))</f>
        <v>0</v>
      </c>
      <c r="Z314" s="135">
        <v>859369.26519594388</v>
      </c>
      <c r="AA314" s="110"/>
      <c r="AB314" s="110"/>
      <c r="AC314" s="248">
        <f t="shared" si="4"/>
        <v>859369.26519594388</v>
      </c>
      <c r="AD314" s="117"/>
      <c r="AE314" s="117"/>
    </row>
    <row r="315" spans="1:32" s="107" customFormat="1" ht="21" hidden="1" customHeight="1" x14ac:dyDescent="0.2">
      <c r="A315" s="109">
        <v>311</v>
      </c>
      <c r="B315" s="195">
        <v>16</v>
      </c>
      <c r="C315" s="168" t="s">
        <v>21</v>
      </c>
      <c r="D315" s="194">
        <v>45211</v>
      </c>
      <c r="E315" s="195">
        <v>39</v>
      </c>
      <c r="F315" s="279" t="s">
        <v>899</v>
      </c>
      <c r="G315" s="279" t="s">
        <v>900</v>
      </c>
      <c r="H315" s="98" t="s">
        <v>2654</v>
      </c>
      <c r="I315" s="112" t="s">
        <v>902</v>
      </c>
      <c r="J315" s="112" t="s">
        <v>902</v>
      </c>
      <c r="K315" s="168" t="s">
        <v>842</v>
      </c>
      <c r="L315" s="168">
        <v>20</v>
      </c>
      <c r="M315" s="111">
        <v>45219</v>
      </c>
      <c r="N315" s="280">
        <v>0.25</v>
      </c>
      <c r="O315" s="111">
        <v>45219</v>
      </c>
      <c r="P315" s="218" t="s">
        <v>237</v>
      </c>
      <c r="Q315" s="218" t="s">
        <v>268</v>
      </c>
      <c r="R315" s="129">
        <v>3102668494</v>
      </c>
      <c r="S315" s="237"/>
      <c r="T315" s="110">
        <v>81837</v>
      </c>
      <c r="U315" s="110">
        <v>122021</v>
      </c>
      <c r="V315" s="110">
        <v>383</v>
      </c>
      <c r="W315" s="110" t="str">
        <f>IF(AD315="CANCELADO","N/A",VLOOKUP(V315,MOVIL!$A:$B,2))</f>
        <v>EQP202</v>
      </c>
      <c r="X315" s="98" t="str">
        <f>IF(AD315="CANCELADO","N/A",VLOOKUP(V315,MOVIL!$A:$P,16))</f>
        <v>VESGA CASALLAS ALBERTO</v>
      </c>
      <c r="Y315" s="110">
        <f>IF(AD315="CANCELADO","N/A",VLOOKUP(V315,MOVIL!$A:$Q,17))</f>
        <v>3105756034</v>
      </c>
      <c r="Z315" s="135">
        <v>1605067.7985093445</v>
      </c>
      <c r="AA315" s="110"/>
      <c r="AB315" s="110"/>
      <c r="AC315" s="248">
        <f t="shared" si="4"/>
        <v>1605067.7985093445</v>
      </c>
      <c r="AD315" s="117"/>
      <c r="AE315" s="117"/>
    </row>
    <row r="316" spans="1:32" s="107" customFormat="1" ht="21" hidden="1" customHeight="1" x14ac:dyDescent="0.2">
      <c r="A316" s="109">
        <v>312</v>
      </c>
      <c r="B316" s="195">
        <v>16</v>
      </c>
      <c r="C316" s="168" t="s">
        <v>21</v>
      </c>
      <c r="D316" s="194">
        <v>45211</v>
      </c>
      <c r="E316" s="195">
        <v>39</v>
      </c>
      <c r="F316" s="279" t="s">
        <v>899</v>
      </c>
      <c r="G316" s="279" t="s">
        <v>900</v>
      </c>
      <c r="H316" s="98" t="s">
        <v>2654</v>
      </c>
      <c r="I316" s="112" t="s">
        <v>902</v>
      </c>
      <c r="J316" s="112" t="s">
        <v>902</v>
      </c>
      <c r="K316" s="168" t="s">
        <v>842</v>
      </c>
      <c r="L316" s="168">
        <v>37</v>
      </c>
      <c r="M316" s="194">
        <v>45219</v>
      </c>
      <c r="N316" s="168" t="s">
        <v>232</v>
      </c>
      <c r="O316" s="194">
        <v>45219</v>
      </c>
      <c r="P316" s="281" t="s">
        <v>288</v>
      </c>
      <c r="Q316" s="218" t="s">
        <v>670</v>
      </c>
      <c r="R316" s="98" t="s">
        <v>901</v>
      </c>
      <c r="S316" s="237"/>
      <c r="T316" s="110">
        <v>81838</v>
      </c>
      <c r="U316" s="110">
        <v>122022</v>
      </c>
      <c r="V316" s="110">
        <v>391</v>
      </c>
      <c r="W316" s="110" t="str">
        <f>IF(AD316="CANCELADO","N/A",VLOOKUP(V316,MOVIL!$A:$B,2))</f>
        <v>KNZ845</v>
      </c>
      <c r="X316" s="98" t="str">
        <f>IF(AD316="CANCELADO","N/A",VLOOKUP(V316,MOVIL!$A:$P,16))</f>
        <v>MORALES SANCHEZ OSCAR ARMANDO</v>
      </c>
      <c r="Y316" s="110">
        <f>IF(AD316="CANCELADO","N/A",VLOOKUP(V316,MOVIL!$A:$Q,17))</f>
        <v>3102463894</v>
      </c>
      <c r="Z316" s="135">
        <v>1655067.7985093445</v>
      </c>
      <c r="AA316" s="110"/>
      <c r="AB316" s="110"/>
      <c r="AC316" s="248">
        <f t="shared" si="4"/>
        <v>1655067.7985093445</v>
      </c>
      <c r="AD316" s="117"/>
      <c r="AE316" s="117"/>
    </row>
    <row r="317" spans="1:32" s="107" customFormat="1" ht="21" hidden="1" customHeight="1" x14ac:dyDescent="0.2">
      <c r="A317" s="109">
        <v>313</v>
      </c>
      <c r="B317" s="195">
        <v>16</v>
      </c>
      <c r="C317" s="98" t="s">
        <v>21</v>
      </c>
      <c r="D317" s="194">
        <v>45211</v>
      </c>
      <c r="E317" s="195">
        <v>23</v>
      </c>
      <c r="F317" s="279" t="s">
        <v>896</v>
      </c>
      <c r="G317" s="279" t="s">
        <v>897</v>
      </c>
      <c r="H317" s="98" t="s">
        <v>97</v>
      </c>
      <c r="I317" s="271" t="s">
        <v>902</v>
      </c>
      <c r="J317" s="270" t="s">
        <v>902</v>
      </c>
      <c r="K317" s="168" t="s">
        <v>842</v>
      </c>
      <c r="L317" s="168">
        <v>29</v>
      </c>
      <c r="M317" s="194">
        <v>45219</v>
      </c>
      <c r="N317" s="168" t="s">
        <v>244</v>
      </c>
      <c r="O317" s="194">
        <v>45219</v>
      </c>
      <c r="P317" s="281" t="s">
        <v>237</v>
      </c>
      <c r="Q317" s="218" t="s">
        <v>274</v>
      </c>
      <c r="R317" s="98">
        <v>3134110598</v>
      </c>
      <c r="S317" s="237"/>
      <c r="T317" s="110">
        <v>81839</v>
      </c>
      <c r="U317" s="110">
        <v>122023</v>
      </c>
      <c r="V317" s="110">
        <v>471</v>
      </c>
      <c r="W317" s="110" t="str">
        <f>IF(AD317="CANCELADO","N/A",VLOOKUP(V317,MOVIL!$A:$B,2))</f>
        <v>LQK873</v>
      </c>
      <c r="X317" s="98" t="str">
        <f>IF(AD317="CANCELADO","N/A",VLOOKUP(V317,MOVIL!$A:$P,16))</f>
        <v>CARREÑO RAMIREZ JHON ARTURO</v>
      </c>
      <c r="Y317" s="110">
        <f>IF(AD317="CANCELADO","N/A",VLOOKUP(V317,MOVIL!$A:$Q,17))</f>
        <v>0</v>
      </c>
      <c r="Z317" s="134">
        <v>478571.01753789675</v>
      </c>
      <c r="AA317" s="110"/>
      <c r="AB317" s="110"/>
      <c r="AC317" s="248">
        <f t="shared" si="4"/>
        <v>478571.01753789675</v>
      </c>
      <c r="AD317" s="117"/>
      <c r="AE317" s="117"/>
    </row>
    <row r="318" spans="1:32" s="107" customFormat="1" ht="21" hidden="1" customHeight="1" x14ac:dyDescent="0.2">
      <c r="A318" s="109">
        <v>314</v>
      </c>
      <c r="B318" s="110"/>
      <c r="C318" s="113" t="s">
        <v>72</v>
      </c>
      <c r="D318" s="153">
        <v>45201</v>
      </c>
      <c r="E318" s="109">
        <v>209</v>
      </c>
      <c r="F318" s="137" t="s">
        <v>761</v>
      </c>
      <c r="G318" s="137" t="s">
        <v>761</v>
      </c>
      <c r="H318" s="98" t="s">
        <v>56</v>
      </c>
      <c r="I318" s="255" t="s">
        <v>201</v>
      </c>
      <c r="J318" s="137" t="s">
        <v>201</v>
      </c>
      <c r="K318" s="110">
        <v>2</v>
      </c>
      <c r="L318" s="110">
        <v>28</v>
      </c>
      <c r="M318" s="159">
        <v>45220</v>
      </c>
      <c r="N318" s="128">
        <v>0.25</v>
      </c>
      <c r="O318" s="159">
        <v>45221</v>
      </c>
      <c r="P318" s="217">
        <v>0.77083333333333337</v>
      </c>
      <c r="Q318" s="218" t="s">
        <v>776</v>
      </c>
      <c r="R318" s="129">
        <v>3102173576</v>
      </c>
      <c r="S318" s="237"/>
      <c r="T318" s="110">
        <v>81856</v>
      </c>
      <c r="U318" s="110">
        <v>122096</v>
      </c>
      <c r="V318" s="110">
        <v>406</v>
      </c>
      <c r="W318" s="110" t="str">
        <f>IF(AD318="CANCELADO","N/A",VLOOKUP(V318,MOVIL!$A:$B,2))</f>
        <v>KNZ845</v>
      </c>
      <c r="X318" s="98" t="str">
        <f>IF(AD318="CANCELADO","N/A",VLOOKUP(V318,MOVIL!$A:$P,16))</f>
        <v>MORALES SANCHEZ OSCAR ARMANDO</v>
      </c>
      <c r="Y318" s="110">
        <f>IF(AD318="CANCELADO","N/A",VLOOKUP(V318,MOVIL!$A:$Q,17))</f>
        <v>3102463894</v>
      </c>
      <c r="Z318" s="135">
        <v>3158141.6711462419</v>
      </c>
      <c r="AA318" s="110"/>
      <c r="AB318" s="145"/>
      <c r="AC318" s="248">
        <f t="shared" si="4"/>
        <v>3158141.6711462419</v>
      </c>
      <c r="AD318" s="117"/>
      <c r="AE318" s="117"/>
    </row>
    <row r="319" spans="1:32" s="107" customFormat="1" ht="21" hidden="1" customHeight="1" x14ac:dyDescent="0.2">
      <c r="A319" s="109">
        <v>315</v>
      </c>
      <c r="B319" s="285">
        <v>16</v>
      </c>
      <c r="C319" s="286" t="s">
        <v>21</v>
      </c>
      <c r="D319" s="287">
        <v>45211</v>
      </c>
      <c r="E319" s="285">
        <v>32</v>
      </c>
      <c r="F319" s="288" t="s">
        <v>117</v>
      </c>
      <c r="G319" s="288" t="s">
        <v>56</v>
      </c>
      <c r="H319" s="98" t="s">
        <v>56</v>
      </c>
      <c r="I319" s="104" t="s">
        <v>902</v>
      </c>
      <c r="J319" s="104" t="s">
        <v>902</v>
      </c>
      <c r="K319" s="286" t="s">
        <v>842</v>
      </c>
      <c r="L319" s="286">
        <v>37</v>
      </c>
      <c r="M319" s="273">
        <v>45220</v>
      </c>
      <c r="N319" s="416">
        <v>0.25</v>
      </c>
      <c r="O319" s="273">
        <v>45220</v>
      </c>
      <c r="P319" s="252" t="s">
        <v>237</v>
      </c>
      <c r="Q319" s="282" t="s">
        <v>119</v>
      </c>
      <c r="R319" s="283" t="s">
        <v>903</v>
      </c>
      <c r="S319" s="284"/>
      <c r="T319" s="239">
        <v>81857</v>
      </c>
      <c r="U319" s="239">
        <v>122097</v>
      </c>
      <c r="V319" s="239">
        <v>454</v>
      </c>
      <c r="W319" s="110" t="str">
        <f>IF(AD319="CANCELADO","N/A",VLOOKUP(V319,MOVIL!$A:$B,2))</f>
        <v>KNZ845</v>
      </c>
      <c r="X319" s="98" t="str">
        <f>IF(AD319="CANCELADO","N/A",VLOOKUP(V319,MOVIL!$A:$P,16))</f>
        <v>MORALES SANCHEZ OSCAR ARMANDO</v>
      </c>
      <c r="Y319" s="110">
        <f>IF(AD319="CANCELADO","N/A",VLOOKUP(V319,MOVIL!$A:$Q,17))</f>
        <v>3102463894</v>
      </c>
      <c r="Z319" s="424"/>
      <c r="AA319" s="110"/>
      <c r="AB319" s="110"/>
      <c r="AC319" s="248">
        <f t="shared" si="4"/>
        <v>0</v>
      </c>
      <c r="AD319" s="283" t="s">
        <v>2686</v>
      </c>
      <c r="AE319" s="117"/>
    </row>
    <row r="320" spans="1:32" s="107" customFormat="1" ht="21" hidden="1" customHeight="1" x14ac:dyDescent="0.2">
      <c r="A320" s="109">
        <v>316</v>
      </c>
      <c r="B320" s="110">
        <v>16</v>
      </c>
      <c r="C320" s="98" t="s">
        <v>21</v>
      </c>
      <c r="D320" s="111">
        <v>45211</v>
      </c>
      <c r="E320" s="110">
        <v>37</v>
      </c>
      <c r="F320" s="174" t="s">
        <v>798</v>
      </c>
      <c r="G320" s="174" t="s">
        <v>904</v>
      </c>
      <c r="H320" s="98" t="s">
        <v>146</v>
      </c>
      <c r="I320" s="123" t="s">
        <v>902</v>
      </c>
      <c r="J320" s="113" t="s">
        <v>902</v>
      </c>
      <c r="K320" s="98" t="s">
        <v>905</v>
      </c>
      <c r="L320" s="98">
        <v>28</v>
      </c>
      <c r="M320" s="111">
        <v>45221</v>
      </c>
      <c r="N320" s="98" t="s">
        <v>262</v>
      </c>
      <c r="O320" s="111">
        <v>45225</v>
      </c>
      <c r="P320" s="218" t="s">
        <v>263</v>
      </c>
      <c r="Q320" s="218" t="s">
        <v>259</v>
      </c>
      <c r="R320" s="98" t="s">
        <v>878</v>
      </c>
      <c r="S320" s="237"/>
      <c r="T320" s="110">
        <v>81880</v>
      </c>
      <c r="U320" s="110">
        <v>122125</v>
      </c>
      <c r="V320" s="110">
        <v>471</v>
      </c>
      <c r="W320" s="110" t="str">
        <f>IF(AD320="CANCELADO","N/A",VLOOKUP(V320,MOVIL!$A:$B,2))</f>
        <v>LQK873</v>
      </c>
      <c r="X320" s="98" t="str">
        <f>IF(AD320="CANCELADO","N/A",VLOOKUP(V320,MOVIL!$A:$P,16))</f>
        <v>CARREÑO RAMIREZ JHON ARTURO</v>
      </c>
      <c r="Y320" s="110">
        <f>IF(AD320="CANCELADO","N/A",VLOOKUP(V320,MOVIL!$A:$Q,17))</f>
        <v>0</v>
      </c>
      <c r="Z320" s="135">
        <v>5065203.3955280334</v>
      </c>
      <c r="AA320" s="110"/>
      <c r="AB320" s="110"/>
      <c r="AC320" s="248">
        <f t="shared" si="4"/>
        <v>5065203.3955280334</v>
      </c>
      <c r="AD320" s="117"/>
      <c r="AE320" s="117"/>
    </row>
    <row r="321" spans="1:32" s="107" customFormat="1" ht="21" hidden="1" customHeight="1" x14ac:dyDescent="0.2">
      <c r="A321" s="109">
        <v>317</v>
      </c>
      <c r="B321" s="390">
        <v>16</v>
      </c>
      <c r="C321" s="393" t="s">
        <v>21</v>
      </c>
      <c r="D321" s="396">
        <v>45211</v>
      </c>
      <c r="E321" s="390">
        <v>32</v>
      </c>
      <c r="F321" s="289" t="s">
        <v>117</v>
      </c>
      <c r="G321" s="400" t="s">
        <v>56</v>
      </c>
      <c r="H321" s="184" t="s">
        <v>56</v>
      </c>
      <c r="I321" s="406" t="s">
        <v>902</v>
      </c>
      <c r="J321" s="410" t="s">
        <v>902</v>
      </c>
      <c r="K321" s="393" t="s">
        <v>842</v>
      </c>
      <c r="L321" s="393">
        <v>33</v>
      </c>
      <c r="M321" s="323">
        <v>45222</v>
      </c>
      <c r="N321" s="393" t="s">
        <v>232</v>
      </c>
      <c r="O321" s="323">
        <v>45222</v>
      </c>
      <c r="P321" s="418" t="s">
        <v>237</v>
      </c>
      <c r="Q321" s="418" t="s">
        <v>119</v>
      </c>
      <c r="R321" s="308" t="s">
        <v>903</v>
      </c>
      <c r="S321" s="421" t="s">
        <v>827</v>
      </c>
      <c r="T321" s="246"/>
      <c r="U321" s="246"/>
      <c r="V321" s="246"/>
      <c r="W321" s="186" t="str">
        <f>IF(AD321="CANCELADO","N/A",VLOOKUP(V321,MOVIL!$A:$B,2))</f>
        <v>N/A</v>
      </c>
      <c r="X321" s="184" t="str">
        <f>IF(AD321="CANCELADO","N/A",VLOOKUP(V321,MOVIL!$A:$P,16))</f>
        <v>N/A</v>
      </c>
      <c r="Y321" s="186" t="str">
        <f>IF(AD321="CANCELADO","N/A",VLOOKUP(V321,MOVIL!$A:$Q,17))</f>
        <v>N/A</v>
      </c>
      <c r="Z321" s="277"/>
      <c r="AA321" s="246"/>
      <c r="AB321" s="246"/>
      <c r="AC321" s="327"/>
      <c r="AD321" s="193" t="s">
        <v>827</v>
      </c>
      <c r="AE321" s="181"/>
      <c r="AF321" s="382"/>
    </row>
    <row r="322" spans="1:32" s="107" customFormat="1" ht="21" hidden="1" customHeight="1" x14ac:dyDescent="0.2">
      <c r="A322" s="109">
        <v>318</v>
      </c>
      <c r="B322" s="110">
        <v>1</v>
      </c>
      <c r="C322" s="98" t="s">
        <v>218</v>
      </c>
      <c r="D322" s="111">
        <v>45201</v>
      </c>
      <c r="E322" s="110">
        <v>180</v>
      </c>
      <c r="F322" s="98" t="s">
        <v>837</v>
      </c>
      <c r="G322" s="159" t="s">
        <v>838</v>
      </c>
      <c r="H322" s="98" t="s">
        <v>2649</v>
      </c>
      <c r="I322" s="112" t="s">
        <v>839</v>
      </c>
      <c r="J322" s="112" t="s">
        <v>839</v>
      </c>
      <c r="K322" s="110">
        <v>3</v>
      </c>
      <c r="L322" s="110">
        <v>23</v>
      </c>
      <c r="M322" s="111">
        <v>45222</v>
      </c>
      <c r="N322" s="128">
        <v>0.20833333333333334</v>
      </c>
      <c r="O322" s="111">
        <v>45224</v>
      </c>
      <c r="P322" s="223">
        <v>0.79166666666666663</v>
      </c>
      <c r="Q322" s="206" t="s">
        <v>840</v>
      </c>
      <c r="R322" s="98">
        <v>3204976624</v>
      </c>
      <c r="S322" s="110"/>
      <c r="T322" s="110">
        <v>81892</v>
      </c>
      <c r="U322" s="110">
        <v>122142</v>
      </c>
      <c r="V322" s="110">
        <v>409</v>
      </c>
      <c r="W322" s="110" t="str">
        <f>IF(AD322="CANCELADO","N/A",VLOOKUP(V322,MOVIL!$A:$B,2))</f>
        <v>KNZ845</v>
      </c>
      <c r="X322" s="98" t="str">
        <f>IF(AD322="CANCELADO","N/A",VLOOKUP(V322,MOVIL!$A:$P,16))</f>
        <v>MORALES SANCHEZ OSCAR ARMANDO</v>
      </c>
      <c r="Y322" s="110">
        <f>IF(AD322="CANCELADO","N/A",VLOOKUP(V322,MOVIL!$A:$Q,17))</f>
        <v>3102463894</v>
      </c>
      <c r="Z322" s="135">
        <v>1726695.7407939711</v>
      </c>
      <c r="AA322" s="110"/>
      <c r="AB322" s="110"/>
      <c r="AC322" s="248">
        <f t="shared" ref="AC322:AC385" si="5">Z322+(AA322*AB322)</f>
        <v>1726695.7407939711</v>
      </c>
      <c r="AD322" s="117"/>
      <c r="AE322" s="117"/>
    </row>
    <row r="323" spans="1:32" s="107" customFormat="1" ht="21" hidden="1" customHeight="1" x14ac:dyDescent="0.2">
      <c r="A323" s="109">
        <v>319</v>
      </c>
      <c r="B323" s="195">
        <v>16</v>
      </c>
      <c r="C323" s="168" t="s">
        <v>21</v>
      </c>
      <c r="D323" s="194">
        <v>45211</v>
      </c>
      <c r="E323" s="195">
        <v>130</v>
      </c>
      <c r="F323" s="279" t="s">
        <v>906</v>
      </c>
      <c r="G323" s="279" t="s">
        <v>907</v>
      </c>
      <c r="H323" s="98" t="s">
        <v>133</v>
      </c>
      <c r="I323" s="104" t="s">
        <v>402</v>
      </c>
      <c r="J323" s="104" t="s">
        <v>402</v>
      </c>
      <c r="K323" s="168" t="s">
        <v>842</v>
      </c>
      <c r="L323" s="168">
        <v>22</v>
      </c>
      <c r="M323" s="111">
        <v>45222</v>
      </c>
      <c r="N323" s="168" t="s">
        <v>244</v>
      </c>
      <c r="O323" s="111">
        <v>45222</v>
      </c>
      <c r="P323" s="218" t="s">
        <v>237</v>
      </c>
      <c r="Q323" s="218" t="s">
        <v>268</v>
      </c>
      <c r="R323" s="129">
        <v>3102668494</v>
      </c>
      <c r="S323" s="237"/>
      <c r="T323" s="110">
        <v>81893</v>
      </c>
      <c r="U323" s="110">
        <v>122143</v>
      </c>
      <c r="V323" s="110">
        <v>429</v>
      </c>
      <c r="W323" s="110" t="str">
        <f>IF(AD323="CANCELADO","N/A",VLOOKUP(V323,MOVIL!$A:$B,2))</f>
        <v>KNZ845</v>
      </c>
      <c r="X323" s="98" t="str">
        <f>IF(AD323="CANCELADO","N/A",VLOOKUP(V323,MOVIL!$A:$P,16))</f>
        <v>MORALES SANCHEZ OSCAR ARMANDO</v>
      </c>
      <c r="Y323" s="110">
        <f>IF(AD323="CANCELADO","N/A",VLOOKUP(V323,MOVIL!$A:$Q,17))</f>
        <v>3102463894</v>
      </c>
      <c r="Z323" s="134">
        <v>650229.83134411147</v>
      </c>
      <c r="AA323" s="110"/>
      <c r="AB323" s="110"/>
      <c r="AC323" s="248">
        <f t="shared" si="5"/>
        <v>650229.83134411147</v>
      </c>
      <c r="AD323" s="117"/>
      <c r="AE323" s="117"/>
    </row>
    <row r="324" spans="1:32" s="107" customFormat="1" ht="21" hidden="1" customHeight="1" x14ac:dyDescent="0.2">
      <c r="A324" s="109">
        <v>320</v>
      </c>
      <c r="B324" s="195"/>
      <c r="C324" s="270" t="s">
        <v>139</v>
      </c>
      <c r="D324" s="292">
        <v>45216</v>
      </c>
      <c r="E324" s="195">
        <v>280</v>
      </c>
      <c r="F324" s="293" t="s">
        <v>161</v>
      </c>
      <c r="G324" s="293" t="s">
        <v>161</v>
      </c>
      <c r="H324" s="98" t="s">
        <v>162</v>
      </c>
      <c r="I324" s="294" t="s">
        <v>946</v>
      </c>
      <c r="J324" s="294" t="s">
        <v>946</v>
      </c>
      <c r="K324" s="197">
        <v>1</v>
      </c>
      <c r="L324" s="197">
        <v>25</v>
      </c>
      <c r="M324" s="231">
        <v>45222</v>
      </c>
      <c r="N324" s="295">
        <v>0.22916666666666666</v>
      </c>
      <c r="O324" s="231">
        <v>45222</v>
      </c>
      <c r="P324" s="233">
        <v>0.70833333333333337</v>
      </c>
      <c r="Q324" s="234" t="s">
        <v>163</v>
      </c>
      <c r="R324" s="235">
        <v>3114421626</v>
      </c>
      <c r="S324" s="229" t="s">
        <v>946</v>
      </c>
      <c r="T324" s="110">
        <v>81896</v>
      </c>
      <c r="U324" s="110">
        <v>122145</v>
      </c>
      <c r="V324" s="110">
        <v>387</v>
      </c>
      <c r="W324" s="110" t="str">
        <f>IF(AD324="CANCELADO","N/A",VLOOKUP(V324,MOVIL!$A:$B,2))</f>
        <v>EQP202</v>
      </c>
      <c r="X324" s="98" t="str">
        <f>IF(AD324="CANCELADO","N/A",VLOOKUP(V324,MOVIL!$A:$P,16))</f>
        <v>VESGA CASALLAS ALBERTO</v>
      </c>
      <c r="Y324" s="110">
        <f>IF(AD324="CANCELADO","N/A",VLOOKUP(V324,MOVIL!$A:$Q,17))</f>
        <v>3105756034</v>
      </c>
      <c r="Z324" s="135">
        <v>802533.89925467223</v>
      </c>
      <c r="AA324" s="110"/>
      <c r="AB324" s="110"/>
      <c r="AC324" s="248">
        <f t="shared" si="5"/>
        <v>802533.89925467223</v>
      </c>
      <c r="AD324" s="117"/>
      <c r="AE324" s="117"/>
    </row>
    <row r="325" spans="1:32" s="107" customFormat="1" ht="21" hidden="1" customHeight="1" x14ac:dyDescent="0.2">
      <c r="A325" s="109">
        <v>321</v>
      </c>
      <c r="B325" s="195">
        <v>16</v>
      </c>
      <c r="C325" s="168" t="s">
        <v>21</v>
      </c>
      <c r="D325" s="194">
        <v>45211</v>
      </c>
      <c r="E325" s="195">
        <v>141</v>
      </c>
      <c r="F325" s="141" t="s">
        <v>495</v>
      </c>
      <c r="G325" s="279" t="s">
        <v>908</v>
      </c>
      <c r="H325" s="98" t="s">
        <v>2646</v>
      </c>
      <c r="I325" s="113" t="s">
        <v>902</v>
      </c>
      <c r="J325" s="113" t="s">
        <v>902</v>
      </c>
      <c r="K325" s="129" t="s">
        <v>880</v>
      </c>
      <c r="L325" s="98">
        <v>14</v>
      </c>
      <c r="M325" s="111">
        <v>45222</v>
      </c>
      <c r="N325" s="98" t="s">
        <v>244</v>
      </c>
      <c r="O325" s="111">
        <v>45224</v>
      </c>
      <c r="P325" s="218" t="s">
        <v>317</v>
      </c>
      <c r="Q325" s="218" t="s">
        <v>909</v>
      </c>
      <c r="R325" s="98">
        <v>3123519564</v>
      </c>
      <c r="S325" s="237"/>
      <c r="T325" s="110">
        <v>81895</v>
      </c>
      <c r="U325" s="110">
        <v>122144</v>
      </c>
      <c r="V325" s="110">
        <v>393</v>
      </c>
      <c r="W325" s="110" t="str">
        <f>IF(AD325="CANCELADO","N/A",VLOOKUP(V325,MOVIL!$A:$B,2))</f>
        <v>KNZ845</v>
      </c>
      <c r="X325" s="98" t="str">
        <f>IF(AD325="CANCELADO","N/A",VLOOKUP(V325,MOVIL!$A:$P,16))</f>
        <v>MORALES SANCHEZ OSCAR ARMANDO</v>
      </c>
      <c r="Y325" s="110">
        <f>IF(AD325="CANCELADO","N/A",VLOOKUP(V325,MOVIL!$A:$Q,17))</f>
        <v>3102463894</v>
      </c>
      <c r="Z325" s="135">
        <v>957142.03507579351</v>
      </c>
      <c r="AA325" s="110">
        <v>2</v>
      </c>
      <c r="AB325" s="134">
        <v>1100000</v>
      </c>
      <c r="AC325" s="248">
        <f t="shared" si="5"/>
        <v>3157142.0350757935</v>
      </c>
      <c r="AD325" s="117"/>
      <c r="AE325" s="117"/>
    </row>
    <row r="326" spans="1:32" s="107" customFormat="1" ht="21" hidden="1" customHeight="1" x14ac:dyDescent="0.2">
      <c r="A326" s="109">
        <v>322</v>
      </c>
      <c r="B326" s="110">
        <v>16</v>
      </c>
      <c r="C326" s="98" t="s">
        <v>21</v>
      </c>
      <c r="D326" s="111">
        <v>45211</v>
      </c>
      <c r="E326" s="110">
        <v>141</v>
      </c>
      <c r="F326" s="133" t="s">
        <v>495</v>
      </c>
      <c r="G326" s="174" t="s">
        <v>908</v>
      </c>
      <c r="H326" s="98" t="s">
        <v>2646</v>
      </c>
      <c r="I326" s="123" t="s">
        <v>902</v>
      </c>
      <c r="J326" s="113" t="s">
        <v>902</v>
      </c>
      <c r="K326" s="129" t="s">
        <v>880</v>
      </c>
      <c r="L326" s="98">
        <v>40</v>
      </c>
      <c r="M326" s="111">
        <v>45222</v>
      </c>
      <c r="N326" s="98" t="s">
        <v>244</v>
      </c>
      <c r="O326" s="111">
        <v>45224</v>
      </c>
      <c r="P326" s="218" t="s">
        <v>317</v>
      </c>
      <c r="Q326" s="218" t="s">
        <v>909</v>
      </c>
      <c r="R326" s="98">
        <v>3123519564</v>
      </c>
      <c r="S326" s="110"/>
      <c r="T326" s="110">
        <v>81895</v>
      </c>
      <c r="U326" s="110">
        <v>122144</v>
      </c>
      <c r="V326" s="110">
        <v>393</v>
      </c>
      <c r="W326" s="110" t="str">
        <f>IF(AD326="CANCELADO","N/A",VLOOKUP(V326,MOVIL!$A:$B,2))</f>
        <v>KNZ845</v>
      </c>
      <c r="X326" s="98" t="str">
        <f>IF(AD326="CANCELADO","N/A",VLOOKUP(V326,MOVIL!$A:$P,16))</f>
        <v>MORALES SANCHEZ OSCAR ARMANDO</v>
      </c>
      <c r="Y326" s="110">
        <f>IF(AD326="CANCELADO","N/A",VLOOKUP(V326,MOVIL!$A:$Q,17))</f>
        <v>3102463894</v>
      </c>
      <c r="Z326" s="135">
        <v>1057142.0350757935</v>
      </c>
      <c r="AA326" s="110">
        <v>2</v>
      </c>
      <c r="AB326" s="135">
        <v>1200000</v>
      </c>
      <c r="AC326" s="248">
        <f t="shared" si="5"/>
        <v>3457142.0350757935</v>
      </c>
      <c r="AD326" s="117"/>
      <c r="AE326" s="117"/>
    </row>
    <row r="327" spans="1:32" s="107" customFormat="1" ht="21" hidden="1" customHeight="1" x14ac:dyDescent="0.2">
      <c r="A327" s="109">
        <v>323</v>
      </c>
      <c r="B327" s="389">
        <v>1</v>
      </c>
      <c r="C327" s="392" t="s">
        <v>218</v>
      </c>
      <c r="D327" s="395">
        <v>45195</v>
      </c>
      <c r="E327" s="389">
        <v>247</v>
      </c>
      <c r="F327" s="398" t="s">
        <v>828</v>
      </c>
      <c r="G327" s="398" t="s">
        <v>829</v>
      </c>
      <c r="H327" s="184"/>
      <c r="I327" s="268" t="s">
        <v>756</v>
      </c>
      <c r="J327" s="267" t="s">
        <v>830</v>
      </c>
      <c r="K327" s="389">
        <v>1</v>
      </c>
      <c r="L327" s="389">
        <v>40</v>
      </c>
      <c r="M327" s="411">
        <v>45223</v>
      </c>
      <c r="N327" s="415">
        <v>0.25</v>
      </c>
      <c r="O327" s="411">
        <v>45223</v>
      </c>
      <c r="P327" s="417"/>
      <c r="Q327" s="419" t="s">
        <v>757</v>
      </c>
      <c r="R327" s="392" t="s">
        <v>758</v>
      </c>
      <c r="S327" s="420" t="s">
        <v>827</v>
      </c>
      <c r="T327" s="389"/>
      <c r="U327" s="389"/>
      <c r="V327" s="389"/>
      <c r="W327" s="186" t="str">
        <f>IF(AD327="CANCELADO","N/A",VLOOKUP(V327,MOVIL!$A:$B,2))</f>
        <v>N/A</v>
      </c>
      <c r="X327" s="184" t="str">
        <f>IF(AD327="CANCELADO","N/A",VLOOKUP(V327,MOVIL!$A:$P,16))</f>
        <v>N/A</v>
      </c>
      <c r="Y327" s="186" t="str">
        <f>IF(AD327="CANCELADO","N/A",VLOOKUP(V327,MOVIL!$A:$Q,17))</f>
        <v>N/A</v>
      </c>
      <c r="Z327" s="186"/>
      <c r="AA327" s="389"/>
      <c r="AB327" s="390"/>
      <c r="AC327" s="427">
        <f t="shared" si="5"/>
        <v>0</v>
      </c>
      <c r="AD327" s="193" t="s">
        <v>827</v>
      </c>
      <c r="AE327" s="181"/>
      <c r="AF327" s="382"/>
    </row>
    <row r="328" spans="1:32" s="107" customFormat="1" ht="21" hidden="1" customHeight="1" x14ac:dyDescent="0.2">
      <c r="A328" s="109">
        <v>324</v>
      </c>
      <c r="B328" s="110">
        <v>37</v>
      </c>
      <c r="C328" s="113" t="s">
        <v>139</v>
      </c>
      <c r="D328" s="111">
        <v>45210</v>
      </c>
      <c r="E328" s="110">
        <v>288</v>
      </c>
      <c r="F328" s="159" t="s">
        <v>860</v>
      </c>
      <c r="G328" s="159" t="s">
        <v>860</v>
      </c>
      <c r="H328" s="98" t="s">
        <v>429</v>
      </c>
      <c r="I328" s="123" t="s">
        <v>858</v>
      </c>
      <c r="J328" s="113"/>
      <c r="K328" s="110">
        <v>4</v>
      </c>
      <c r="L328" s="110">
        <v>40</v>
      </c>
      <c r="M328" s="159">
        <v>45223</v>
      </c>
      <c r="N328" s="128">
        <v>0.22916666666666666</v>
      </c>
      <c r="O328" s="159">
        <v>45226</v>
      </c>
      <c r="P328" s="216">
        <v>0.625</v>
      </c>
      <c r="Q328" s="113" t="s">
        <v>859</v>
      </c>
      <c r="R328" s="98">
        <v>3134878223</v>
      </c>
      <c r="S328" s="110"/>
      <c r="T328" s="110">
        <v>81924</v>
      </c>
      <c r="U328" s="110">
        <v>122206</v>
      </c>
      <c r="V328" s="110">
        <v>332</v>
      </c>
      <c r="W328" s="110" t="str">
        <f>IF(AD328="CANCELADO","N/A",VLOOKUP(V328,MOVIL!$A:$B,2))</f>
        <v>EXZ188</v>
      </c>
      <c r="X328" s="98" t="str">
        <f>IF(AD328="CANCELADO","N/A",VLOOKUP(V328,MOVIL!$A:$P,16))</f>
        <v>ELI CARREÑO</v>
      </c>
      <c r="Y328" s="110">
        <f>IF(AD328="CANCELADO","N/A",VLOOKUP(V328,MOVIL!$A:$Q,17))</f>
        <v>313608820</v>
      </c>
      <c r="Z328" s="134">
        <v>3126298.4168177936</v>
      </c>
      <c r="AA328" s="110"/>
      <c r="AB328" s="110"/>
      <c r="AC328" s="248">
        <f t="shared" si="5"/>
        <v>3126298.4168177936</v>
      </c>
      <c r="AD328" s="117"/>
      <c r="AE328" s="117"/>
    </row>
    <row r="329" spans="1:32" s="107" customFormat="1" ht="21" hidden="1" customHeight="1" x14ac:dyDescent="0.2">
      <c r="A329" s="109">
        <v>325</v>
      </c>
      <c r="B329" s="110">
        <v>44</v>
      </c>
      <c r="C329" s="113" t="s">
        <v>139</v>
      </c>
      <c r="D329" s="111">
        <v>45210</v>
      </c>
      <c r="E329" s="110">
        <v>262</v>
      </c>
      <c r="F329" s="159" t="s">
        <v>868</v>
      </c>
      <c r="G329" s="159" t="s">
        <v>868</v>
      </c>
      <c r="H329" s="98" t="s">
        <v>2651</v>
      </c>
      <c r="I329" s="112" t="s">
        <v>863</v>
      </c>
      <c r="J329" s="112"/>
      <c r="K329" s="110">
        <v>1</v>
      </c>
      <c r="L329" s="110">
        <v>25</v>
      </c>
      <c r="M329" s="159">
        <v>45223</v>
      </c>
      <c r="N329" s="128">
        <v>0.20833333333333334</v>
      </c>
      <c r="O329" s="159">
        <v>45223</v>
      </c>
      <c r="P329" s="216">
        <v>0.66666666666666663</v>
      </c>
      <c r="Q329" s="155" t="s">
        <v>869</v>
      </c>
      <c r="R329" s="98">
        <v>3185901520</v>
      </c>
      <c r="S329" s="110"/>
      <c r="T329" s="110">
        <v>81925</v>
      </c>
      <c r="U329" s="110">
        <v>122205</v>
      </c>
      <c r="V329" s="110">
        <v>363</v>
      </c>
      <c r="W329" s="110" t="str">
        <f>IF(AD329="CANCELADO","N/A",VLOOKUP(V329,MOVIL!$A:$B,2))</f>
        <v>EQP710</v>
      </c>
      <c r="X329" s="98" t="str">
        <f>IF(AD329="CANCELADO","N/A",VLOOKUP(V329,MOVIL!$A:$P,16))</f>
        <v>CARLOS FERNANDO VELEZ</v>
      </c>
      <c r="Y329" s="110">
        <f>IF(AD329="CANCELADO","N/A",VLOOKUP(V329,MOVIL!$A:$Q,17))</f>
        <v>313608820</v>
      </c>
      <c r="Z329" s="135">
        <v>912668.32052310719</v>
      </c>
      <c r="AA329" s="110"/>
      <c r="AB329" s="110"/>
      <c r="AC329" s="248">
        <f t="shared" si="5"/>
        <v>912668.32052310719</v>
      </c>
      <c r="AD329" s="117"/>
      <c r="AE329" s="117"/>
    </row>
    <row r="330" spans="1:32" s="107" customFormat="1" ht="21" hidden="1" customHeight="1" x14ac:dyDescent="0.2">
      <c r="A330" s="109">
        <v>326</v>
      </c>
      <c r="B330" s="186"/>
      <c r="C330" s="182" t="s">
        <v>139</v>
      </c>
      <c r="D330" s="296">
        <v>45216</v>
      </c>
      <c r="E330" s="297">
        <v>81</v>
      </c>
      <c r="F330" s="186"/>
      <c r="G330" s="289" t="s">
        <v>951</v>
      </c>
      <c r="H330" s="184"/>
      <c r="I330" s="298" t="s">
        <v>952</v>
      </c>
      <c r="J330" s="298" t="s">
        <v>952</v>
      </c>
      <c r="K330" s="299">
        <v>1</v>
      </c>
      <c r="L330" s="299">
        <v>25</v>
      </c>
      <c r="M330" s="300">
        <v>45223</v>
      </c>
      <c r="N330" s="301">
        <v>0.29166666666666669</v>
      </c>
      <c r="O330" s="300">
        <v>45223</v>
      </c>
      <c r="P330" s="301">
        <v>0.70833333333333337</v>
      </c>
      <c r="Q330" s="302" t="s">
        <v>953</v>
      </c>
      <c r="R330" s="303">
        <v>3178863440</v>
      </c>
      <c r="S330" s="304" t="s">
        <v>954</v>
      </c>
      <c r="T330" s="186"/>
      <c r="U330" s="186"/>
      <c r="V330" s="186"/>
      <c r="W330" s="186" t="str">
        <f>IF(AD330="CANCELADO","N/A",VLOOKUP(V330,MOVIL!$A:$B,2))</f>
        <v>N/A</v>
      </c>
      <c r="X330" s="184" t="str">
        <f>IF(AD330="CANCELADO","N/A",VLOOKUP(V330,MOVIL!$A:$P,16))</f>
        <v>N/A</v>
      </c>
      <c r="Y330" s="186" t="str">
        <f>IF(AD330="CANCELADO","N/A",VLOOKUP(V330,MOVIL!$A:$Q,17))</f>
        <v>N/A</v>
      </c>
      <c r="Z330" s="186"/>
      <c r="AA330" s="186"/>
      <c r="AB330" s="186"/>
      <c r="AC330" s="266">
        <f t="shared" si="5"/>
        <v>0</v>
      </c>
      <c r="AD330" s="193" t="s">
        <v>827</v>
      </c>
      <c r="AE330" s="181"/>
      <c r="AF330" s="382"/>
    </row>
    <row r="331" spans="1:32" s="107" customFormat="1" ht="21" hidden="1" customHeight="1" x14ac:dyDescent="0.2">
      <c r="A331" s="109">
        <v>327</v>
      </c>
      <c r="B331" s="110"/>
      <c r="C331" s="113" t="s">
        <v>188</v>
      </c>
      <c r="D331" s="111">
        <v>45216</v>
      </c>
      <c r="E331" s="110">
        <v>64</v>
      </c>
      <c r="F331" s="98" t="s">
        <v>955</v>
      </c>
      <c r="G331" s="98" t="s">
        <v>955</v>
      </c>
      <c r="H331" s="98" t="s">
        <v>97</v>
      </c>
      <c r="I331" s="104" t="s">
        <v>686</v>
      </c>
      <c r="J331" s="104" t="s">
        <v>686</v>
      </c>
      <c r="K331" s="110">
        <v>1</v>
      </c>
      <c r="L331" s="110">
        <v>25</v>
      </c>
      <c r="M331" s="111">
        <v>45223</v>
      </c>
      <c r="N331" s="305">
        <v>0.66666666666666663</v>
      </c>
      <c r="O331" s="111">
        <v>45223</v>
      </c>
      <c r="P331" s="305">
        <v>0.83333333333333337</v>
      </c>
      <c r="Q331" s="98" t="s">
        <v>956</v>
      </c>
      <c r="R331" s="98">
        <v>3045454442</v>
      </c>
      <c r="S331" s="110"/>
      <c r="T331" s="110">
        <v>81928</v>
      </c>
      <c r="U331" s="110"/>
      <c r="V331" s="110">
        <v>325</v>
      </c>
      <c r="W331" s="110" t="str">
        <f>IF(AD331="CANCELADO","N/A",VLOOKUP(V331,MOVIL!$A:$B,2))</f>
        <v>EXZ188</v>
      </c>
      <c r="X331" s="98" t="str">
        <f>IF(AD331="CANCELADO","N/A",VLOOKUP(V331,MOVIL!$A:$P,16))</f>
        <v>ELI CARREÑO</v>
      </c>
      <c r="Y331" s="110">
        <f>IF(AD331="CANCELADO","N/A",VLOOKUP(V331,MOVIL!$A:$Q,17))</f>
        <v>313608820</v>
      </c>
      <c r="Z331" s="135">
        <v>359216.27164224267</v>
      </c>
      <c r="AA331" s="110"/>
      <c r="AB331" s="110"/>
      <c r="AC331" s="248">
        <f t="shared" si="5"/>
        <v>359216.27164224267</v>
      </c>
      <c r="AD331" s="117"/>
      <c r="AE331" s="117"/>
    </row>
    <row r="332" spans="1:32" s="107" customFormat="1" ht="21" hidden="1" customHeight="1" x14ac:dyDescent="0.2">
      <c r="A332" s="109">
        <v>328</v>
      </c>
      <c r="B332" s="186"/>
      <c r="C332" s="182" t="s">
        <v>690</v>
      </c>
      <c r="D332" s="183">
        <v>45217</v>
      </c>
      <c r="E332" s="186">
        <v>323</v>
      </c>
      <c r="F332" s="186"/>
      <c r="G332" s="304" t="s">
        <v>958</v>
      </c>
      <c r="H332" s="184"/>
      <c r="I332" s="298" t="s">
        <v>959</v>
      </c>
      <c r="J332" s="298" t="s">
        <v>960</v>
      </c>
      <c r="K332" s="186">
        <v>1</v>
      </c>
      <c r="L332" s="186">
        <v>15</v>
      </c>
      <c r="M332" s="183">
        <v>45223</v>
      </c>
      <c r="N332" s="301">
        <v>0.58333333333333337</v>
      </c>
      <c r="O332" s="183">
        <v>45223</v>
      </c>
      <c r="P332" s="301">
        <v>0.70833333333333337</v>
      </c>
      <c r="Q332" s="302" t="s">
        <v>961</v>
      </c>
      <c r="R332" s="303">
        <v>3125975489</v>
      </c>
      <c r="S332" s="193" t="s">
        <v>827</v>
      </c>
      <c r="T332" s="186"/>
      <c r="U332" s="186"/>
      <c r="V332" s="186"/>
      <c r="W332" s="186" t="str">
        <f>IF(AD332="CANCELADO","N/A",VLOOKUP(V332,MOVIL!$A:$B,2))</f>
        <v>N/A</v>
      </c>
      <c r="X332" s="184" t="str">
        <f>IF(AD332="CANCELADO","N/A",VLOOKUP(V332,MOVIL!$A:$P,16))</f>
        <v>N/A</v>
      </c>
      <c r="Y332" s="186" t="str">
        <f>IF(AD332="CANCELADO","N/A",VLOOKUP(V332,MOVIL!$A:$Q,17))</f>
        <v>N/A</v>
      </c>
      <c r="Z332" s="246"/>
      <c r="AA332" s="186"/>
      <c r="AB332" s="186"/>
      <c r="AC332" s="266">
        <f t="shared" si="5"/>
        <v>0</v>
      </c>
      <c r="AD332" s="193" t="s">
        <v>827</v>
      </c>
      <c r="AE332" s="181"/>
      <c r="AF332" s="382"/>
    </row>
    <row r="333" spans="1:32" s="107" customFormat="1" ht="21" hidden="1" customHeight="1" x14ac:dyDescent="0.2">
      <c r="A333" s="109">
        <v>329</v>
      </c>
      <c r="B333" s="110"/>
      <c r="C333" s="155" t="s">
        <v>690</v>
      </c>
      <c r="D333" s="111">
        <v>45217</v>
      </c>
      <c r="E333" s="110">
        <v>323</v>
      </c>
      <c r="F333" s="98" t="s">
        <v>962</v>
      </c>
      <c r="G333" s="98" t="s">
        <v>962</v>
      </c>
      <c r="H333" s="98" t="s">
        <v>97</v>
      </c>
      <c r="I333" s="229" t="s">
        <v>963</v>
      </c>
      <c r="J333" s="230" t="s">
        <v>960</v>
      </c>
      <c r="K333" s="110">
        <v>1</v>
      </c>
      <c r="L333" s="110">
        <v>15</v>
      </c>
      <c r="M333" s="111">
        <v>45223</v>
      </c>
      <c r="N333" s="305">
        <v>0.625</v>
      </c>
      <c r="O333" s="111">
        <v>45223</v>
      </c>
      <c r="P333" s="305">
        <v>0.75</v>
      </c>
      <c r="Q333" s="306" t="s">
        <v>961</v>
      </c>
      <c r="R333" s="235">
        <v>3125975489</v>
      </c>
      <c r="S333" s="110"/>
      <c r="T333" s="110">
        <v>81929</v>
      </c>
      <c r="U333" s="110">
        <v>122227</v>
      </c>
      <c r="V333" s="110">
        <v>387</v>
      </c>
      <c r="W333" s="110" t="str">
        <f>IF(AD333="CANCELADO","N/A",VLOOKUP(V333,MOVIL!$A:$B,2))</f>
        <v>EQP202</v>
      </c>
      <c r="X333" s="98" t="str">
        <f>IF(AD333="CANCELADO","N/A",VLOOKUP(V333,MOVIL!$A:$P,16))</f>
        <v>VESGA CASALLAS ALBERTO</v>
      </c>
      <c r="Y333" s="110">
        <f>IF(AD333="CANCELADO","N/A",VLOOKUP(V333,MOVIL!$A:$Q,17))</f>
        <v>3105756034</v>
      </c>
      <c r="Z333" s="135">
        <v>213732.47492571932</v>
      </c>
      <c r="AA333" s="110"/>
      <c r="AB333" s="110"/>
      <c r="AC333" s="248">
        <f t="shared" si="5"/>
        <v>213732.47492571932</v>
      </c>
      <c r="AD333" s="117"/>
      <c r="AE333" s="117"/>
    </row>
    <row r="334" spans="1:32" s="107" customFormat="1" ht="21" hidden="1" customHeight="1" x14ac:dyDescent="0.2">
      <c r="A334" s="109">
        <v>330</v>
      </c>
      <c r="B334" s="110">
        <v>16</v>
      </c>
      <c r="C334" s="98" t="s">
        <v>21</v>
      </c>
      <c r="D334" s="111">
        <v>45211</v>
      </c>
      <c r="E334" s="110">
        <v>6</v>
      </c>
      <c r="F334" s="174" t="s">
        <v>304</v>
      </c>
      <c r="G334" s="174" t="s">
        <v>910</v>
      </c>
      <c r="H334" s="98" t="s">
        <v>225</v>
      </c>
      <c r="I334" s="123" t="s">
        <v>902</v>
      </c>
      <c r="J334" s="113" t="s">
        <v>902</v>
      </c>
      <c r="K334" s="98" t="s">
        <v>911</v>
      </c>
      <c r="L334" s="98">
        <v>38</v>
      </c>
      <c r="M334" s="111">
        <v>45223</v>
      </c>
      <c r="N334" s="130">
        <v>0.20833333333333334</v>
      </c>
      <c r="O334" s="111">
        <v>45226</v>
      </c>
      <c r="P334" s="98" t="s">
        <v>237</v>
      </c>
      <c r="Q334" s="98" t="s">
        <v>321</v>
      </c>
      <c r="R334" s="98">
        <v>3165561347</v>
      </c>
      <c r="S334" s="110"/>
      <c r="T334" s="110">
        <v>81922</v>
      </c>
      <c r="U334" s="110">
        <v>122190</v>
      </c>
      <c r="V334" s="110">
        <v>412</v>
      </c>
      <c r="W334" s="110" t="str">
        <f>IF(AD334="CANCELADO","N/A",VLOOKUP(V334,MOVIL!$A:$B,2))</f>
        <v>KNZ845</v>
      </c>
      <c r="X334" s="98" t="str">
        <f>IF(AD334="CANCELADO","N/A",VLOOKUP(V334,MOVIL!$A:$P,16))</f>
        <v>MORALES SANCHEZ OSCAR ARMANDO</v>
      </c>
      <c r="Y334" s="110">
        <f>IF(AD334="CANCELADO","N/A",VLOOKUP(V334,MOVIL!$A:$Q,17))</f>
        <v>3102463894</v>
      </c>
      <c r="Z334" s="134">
        <v>3087324.7492571939</v>
      </c>
      <c r="AA334" s="110">
        <v>2</v>
      </c>
      <c r="AB334" s="134">
        <v>1150000</v>
      </c>
      <c r="AC334" s="248">
        <f t="shared" si="5"/>
        <v>5387324.7492571939</v>
      </c>
      <c r="AD334" s="117"/>
      <c r="AE334" s="117"/>
    </row>
    <row r="335" spans="1:32" s="107" customFormat="1" ht="21" hidden="1" customHeight="1" x14ac:dyDescent="0.2">
      <c r="A335" s="109">
        <v>331</v>
      </c>
      <c r="B335" s="110">
        <v>16</v>
      </c>
      <c r="C335" s="98" t="s">
        <v>21</v>
      </c>
      <c r="D335" s="111">
        <v>45211</v>
      </c>
      <c r="E335" s="110">
        <v>26</v>
      </c>
      <c r="F335" s="174" t="s">
        <v>22</v>
      </c>
      <c r="G335" s="174" t="s">
        <v>912</v>
      </c>
      <c r="H335" s="98" t="s">
        <v>24</v>
      </c>
      <c r="I335" s="123" t="s">
        <v>902</v>
      </c>
      <c r="J335" s="113" t="s">
        <v>902</v>
      </c>
      <c r="K335" s="98" t="s">
        <v>842</v>
      </c>
      <c r="L335" s="98">
        <v>28</v>
      </c>
      <c r="M335" s="111">
        <v>45223</v>
      </c>
      <c r="N335" s="98" t="s">
        <v>244</v>
      </c>
      <c r="O335" s="111">
        <v>45223</v>
      </c>
      <c r="P335" s="98" t="s">
        <v>237</v>
      </c>
      <c r="Q335" s="129" t="s">
        <v>26</v>
      </c>
      <c r="R335" s="98">
        <v>3116779766</v>
      </c>
      <c r="S335" s="110"/>
      <c r="T335" s="110">
        <v>81926</v>
      </c>
      <c r="U335" s="110">
        <v>122207</v>
      </c>
      <c r="V335" s="110">
        <v>406</v>
      </c>
      <c r="W335" s="110" t="str">
        <f>IF(AD335="CANCELADO","N/A",VLOOKUP(V335,MOVIL!$A:$B,2))</f>
        <v>KNZ845</v>
      </c>
      <c r="X335" s="98" t="str">
        <f>IF(AD335="CANCELADO","N/A",VLOOKUP(V335,MOVIL!$A:$P,16))</f>
        <v>MORALES SANCHEZ OSCAR ARMANDO</v>
      </c>
      <c r="Y335" s="110">
        <f>IF(AD335="CANCELADO","N/A",VLOOKUP(V335,MOVIL!$A:$Q,17))</f>
        <v>3102463894</v>
      </c>
      <c r="Z335" s="135">
        <v>836635.25522485911</v>
      </c>
      <c r="AA335" s="110"/>
      <c r="AB335" s="110"/>
      <c r="AC335" s="248">
        <f t="shared" si="5"/>
        <v>836635.25522485911</v>
      </c>
      <c r="AD335" s="117"/>
      <c r="AE335" s="117"/>
    </row>
    <row r="336" spans="1:32" s="107" customFormat="1" ht="21" hidden="1" customHeight="1" x14ac:dyDescent="0.2">
      <c r="A336" s="109">
        <v>332</v>
      </c>
      <c r="B336" s="110">
        <v>16</v>
      </c>
      <c r="C336" s="98" t="s">
        <v>21</v>
      </c>
      <c r="D336" s="111">
        <v>45211</v>
      </c>
      <c r="E336" s="110">
        <v>96</v>
      </c>
      <c r="F336" s="174" t="s">
        <v>913</v>
      </c>
      <c r="G336" s="174" t="s">
        <v>914</v>
      </c>
      <c r="H336" s="98" t="s">
        <v>399</v>
      </c>
      <c r="I336" s="123" t="s">
        <v>902</v>
      </c>
      <c r="J336" s="113" t="s">
        <v>902</v>
      </c>
      <c r="K336" s="98" t="s">
        <v>842</v>
      </c>
      <c r="L336" s="98">
        <v>33</v>
      </c>
      <c r="M336" s="111">
        <v>45223</v>
      </c>
      <c r="N336" s="98" t="s">
        <v>348</v>
      </c>
      <c r="O336" s="111">
        <v>45223</v>
      </c>
      <c r="P336" s="98" t="s">
        <v>320</v>
      </c>
      <c r="Q336" s="98" t="s">
        <v>559</v>
      </c>
      <c r="R336" s="98" t="s">
        <v>915</v>
      </c>
      <c r="S336" s="110"/>
      <c r="T336" s="110">
        <v>81927</v>
      </c>
      <c r="U336" s="110">
        <v>122208</v>
      </c>
      <c r="V336" s="110">
        <v>476</v>
      </c>
      <c r="W336" s="110" t="str">
        <f>IF(AD336="CANCELADO","N/A",VLOOKUP(V336,MOVIL!$A:$B,2))</f>
        <v>LQK873</v>
      </c>
      <c r="X336" s="98" t="str">
        <f>IF(AD336="CANCELADO","N/A",VLOOKUP(V336,MOVIL!$A:$P,16))</f>
        <v>CARREÑO RAMIREZ JHON ARTURO</v>
      </c>
      <c r="Y336" s="110">
        <f>IF(AD336="CANCELADO","N/A",VLOOKUP(V336,MOVIL!$A:$Q,17))</f>
        <v>0</v>
      </c>
      <c r="Z336" s="134">
        <v>597925.76343355083</v>
      </c>
      <c r="AA336" s="110"/>
      <c r="AB336" s="110"/>
      <c r="AC336" s="248">
        <f t="shared" si="5"/>
        <v>597925.76343355083</v>
      </c>
      <c r="AD336" s="117"/>
      <c r="AE336" s="117"/>
    </row>
    <row r="337" spans="1:32" s="107" customFormat="1" ht="21" hidden="1" customHeight="1" x14ac:dyDescent="0.2">
      <c r="A337" s="109">
        <v>333</v>
      </c>
      <c r="B337" s="110">
        <v>16</v>
      </c>
      <c r="C337" s="98" t="s">
        <v>21</v>
      </c>
      <c r="D337" s="111">
        <v>45211</v>
      </c>
      <c r="E337" s="110">
        <v>6</v>
      </c>
      <c r="F337" s="174" t="s">
        <v>304</v>
      </c>
      <c r="G337" s="174" t="s">
        <v>916</v>
      </c>
      <c r="H337" s="98" t="s">
        <v>225</v>
      </c>
      <c r="I337" s="123" t="s">
        <v>902</v>
      </c>
      <c r="J337" s="113" t="s">
        <v>902</v>
      </c>
      <c r="K337" s="98" t="s">
        <v>911</v>
      </c>
      <c r="L337" s="98">
        <v>33</v>
      </c>
      <c r="M337" s="111">
        <v>45223</v>
      </c>
      <c r="N337" s="130">
        <v>0.20833333333333334</v>
      </c>
      <c r="O337" s="111">
        <v>45226</v>
      </c>
      <c r="P337" s="98" t="s">
        <v>331</v>
      </c>
      <c r="Q337" s="98" t="s">
        <v>308</v>
      </c>
      <c r="R337" s="98">
        <v>3186931496</v>
      </c>
      <c r="S337" s="110"/>
      <c r="T337" s="110">
        <v>81923</v>
      </c>
      <c r="U337" s="110">
        <v>122191</v>
      </c>
      <c r="V337" s="110">
        <v>410</v>
      </c>
      <c r="W337" s="110" t="str">
        <f>IF(AD337="CANCELADO","N/A",VLOOKUP(V337,MOVIL!$A:$B,2))</f>
        <v>KNZ845</v>
      </c>
      <c r="X337" s="98" t="str">
        <f>IF(AD337="CANCELADO","N/A",VLOOKUP(V337,MOVIL!$A:$P,16))</f>
        <v>MORALES SANCHEZ OSCAR ARMANDO</v>
      </c>
      <c r="Y337" s="110">
        <f>IF(AD337="CANCELADO","N/A",VLOOKUP(V337,MOVIL!$A:$Q,17))</f>
        <v>3102463894</v>
      </c>
      <c r="Z337" s="135">
        <v>3087324.7492571939</v>
      </c>
      <c r="AA337" s="110">
        <v>2</v>
      </c>
      <c r="AB337" s="134">
        <v>1150000</v>
      </c>
      <c r="AC337" s="248">
        <f t="shared" si="5"/>
        <v>5387324.7492571939</v>
      </c>
      <c r="AD337" s="117"/>
      <c r="AE337" s="117"/>
    </row>
    <row r="338" spans="1:32" s="107" customFormat="1" ht="21" hidden="1" customHeight="1" x14ac:dyDescent="0.2">
      <c r="A338" s="109">
        <v>334</v>
      </c>
      <c r="B338" s="98">
        <f>+B335+1</f>
        <v>17</v>
      </c>
      <c r="C338" s="113" t="s">
        <v>72</v>
      </c>
      <c r="D338" s="159">
        <v>45175</v>
      </c>
      <c r="E338" s="98">
        <v>199</v>
      </c>
      <c r="F338" s="99" t="s">
        <v>774</v>
      </c>
      <c r="G338" s="99" t="s">
        <v>774</v>
      </c>
      <c r="H338" s="98" t="s">
        <v>207</v>
      </c>
      <c r="I338" s="103" t="s">
        <v>201</v>
      </c>
      <c r="J338" s="177" t="s">
        <v>201</v>
      </c>
      <c r="K338" s="98">
        <v>3</v>
      </c>
      <c r="L338" s="98">
        <v>30</v>
      </c>
      <c r="M338" s="159">
        <v>45224</v>
      </c>
      <c r="N338" s="216">
        <v>0.25</v>
      </c>
      <c r="O338" s="159">
        <v>45226</v>
      </c>
      <c r="P338" s="216">
        <v>0.77083333333333337</v>
      </c>
      <c r="Q338" s="98" t="s">
        <v>764</v>
      </c>
      <c r="R338" s="98">
        <v>3112742731</v>
      </c>
      <c r="S338" s="117"/>
      <c r="T338" s="110">
        <v>81940</v>
      </c>
      <c r="U338" s="110">
        <v>122237</v>
      </c>
      <c r="V338" s="110">
        <v>470</v>
      </c>
      <c r="W338" s="110" t="str">
        <f>IF(AD338="CANCELADO","N/A",VLOOKUP(V338,MOVIL!$A:$B,2))</f>
        <v>LQK873</v>
      </c>
      <c r="X338" s="98" t="str">
        <f>IF(AD338="CANCELADO","N/A",VLOOKUP(V338,MOVIL!$A:$P,16))</f>
        <v>CARREÑO RAMIREZ JHON ARTURO</v>
      </c>
      <c r="Y338" s="110">
        <f>IF(AD338="CANCELADO","N/A",VLOOKUP(V338,MOVIL!$A:$Q,17))</f>
        <v>0</v>
      </c>
      <c r="Z338" s="135">
        <v>3795268.8991982732</v>
      </c>
      <c r="AA338" s="120"/>
      <c r="AB338" s="117"/>
      <c r="AC338" s="248">
        <f t="shared" si="5"/>
        <v>3795268.8991982732</v>
      </c>
      <c r="AD338" s="117"/>
      <c r="AE338" s="117"/>
    </row>
    <row r="339" spans="1:32" s="107" customFormat="1" ht="21" hidden="1" customHeight="1" x14ac:dyDescent="0.2">
      <c r="A339" s="109">
        <v>335</v>
      </c>
      <c r="B339" s="98">
        <f>+B336+1</f>
        <v>17</v>
      </c>
      <c r="C339" s="113" t="s">
        <v>72</v>
      </c>
      <c r="D339" s="159">
        <v>45175</v>
      </c>
      <c r="E339" s="98">
        <v>199</v>
      </c>
      <c r="F339" s="99" t="s">
        <v>774</v>
      </c>
      <c r="G339" s="99" t="s">
        <v>774</v>
      </c>
      <c r="H339" s="98" t="s">
        <v>207</v>
      </c>
      <c r="I339" s="103" t="s">
        <v>201</v>
      </c>
      <c r="J339" s="177" t="s">
        <v>201</v>
      </c>
      <c r="K339" s="98">
        <v>3</v>
      </c>
      <c r="L339" s="98">
        <v>32</v>
      </c>
      <c r="M339" s="159">
        <v>45224</v>
      </c>
      <c r="N339" s="216">
        <v>0.25</v>
      </c>
      <c r="O339" s="159">
        <v>45226</v>
      </c>
      <c r="P339" s="216">
        <v>0.77083333333333337</v>
      </c>
      <c r="Q339" s="98" t="s">
        <v>764</v>
      </c>
      <c r="R339" s="98">
        <v>3112742731</v>
      </c>
      <c r="S339" s="117"/>
      <c r="T339" s="110">
        <v>81940</v>
      </c>
      <c r="U339" s="110">
        <v>122218</v>
      </c>
      <c r="V339" s="110">
        <v>406</v>
      </c>
      <c r="W339" s="110" t="str">
        <f>IF(AD339="CANCELADO","N/A",VLOOKUP(V339,MOVIL!$A:$B,2))</f>
        <v>KNZ845</v>
      </c>
      <c r="X339" s="98" t="str">
        <f>IF(AD339="CANCELADO","N/A",VLOOKUP(V339,MOVIL!$A:$P,16))</f>
        <v>MORALES SANCHEZ OSCAR ARMANDO</v>
      </c>
      <c r="Y339" s="110">
        <f>IF(AD339="CANCELADO","N/A",VLOOKUP(V339,MOVIL!$A:$Q,17))</f>
        <v>3102463894</v>
      </c>
      <c r="Z339" s="135">
        <v>3795268.8991982732</v>
      </c>
      <c r="AA339" s="120"/>
      <c r="AB339" s="117"/>
      <c r="AC339" s="248">
        <f t="shared" si="5"/>
        <v>3795268.8991982732</v>
      </c>
      <c r="AD339" s="117"/>
      <c r="AE339" s="117"/>
    </row>
    <row r="340" spans="1:32" s="107" customFormat="1" ht="21" hidden="1" customHeight="1" x14ac:dyDescent="0.2">
      <c r="A340" s="109">
        <v>336</v>
      </c>
      <c r="B340" s="98">
        <f>+B337+1</f>
        <v>17</v>
      </c>
      <c r="C340" s="113" t="s">
        <v>72</v>
      </c>
      <c r="D340" s="159">
        <v>45175</v>
      </c>
      <c r="E340" s="98">
        <v>199</v>
      </c>
      <c r="F340" s="99" t="s">
        <v>774</v>
      </c>
      <c r="G340" s="99" t="s">
        <v>774</v>
      </c>
      <c r="H340" s="98" t="s">
        <v>207</v>
      </c>
      <c r="I340" s="103" t="s">
        <v>201</v>
      </c>
      <c r="J340" s="177" t="s">
        <v>201</v>
      </c>
      <c r="K340" s="98">
        <v>3</v>
      </c>
      <c r="L340" s="98">
        <v>30</v>
      </c>
      <c r="M340" s="159">
        <v>45224</v>
      </c>
      <c r="N340" s="216">
        <v>0.25</v>
      </c>
      <c r="O340" s="159">
        <v>45226</v>
      </c>
      <c r="P340" s="216">
        <v>0.77083333333333337</v>
      </c>
      <c r="Q340" s="98" t="s">
        <v>764</v>
      </c>
      <c r="R340" s="98">
        <v>3112742731</v>
      </c>
      <c r="S340" s="117"/>
      <c r="T340" s="110">
        <v>81940</v>
      </c>
      <c r="U340" s="110">
        <v>122219</v>
      </c>
      <c r="V340" s="110">
        <v>363</v>
      </c>
      <c r="W340" s="110" t="str">
        <f>IF(AD340="CANCELADO","N/A",VLOOKUP(V340,MOVIL!$A:$B,2))</f>
        <v>EQP710</v>
      </c>
      <c r="X340" s="98" t="str">
        <f>IF(AD340="CANCELADO","N/A",VLOOKUP(V340,MOVIL!$A:$P,16))</f>
        <v>CARLOS FERNANDO VELEZ</v>
      </c>
      <c r="Y340" s="110">
        <f>IF(AD340="CANCELADO","N/A",VLOOKUP(V340,MOVIL!$A:$Q,17))</f>
        <v>313608820</v>
      </c>
      <c r="Z340" s="135">
        <v>3795268.8991982732</v>
      </c>
      <c r="AA340" s="120"/>
      <c r="AB340" s="117"/>
      <c r="AC340" s="248">
        <f t="shared" si="5"/>
        <v>3795268.8991982732</v>
      </c>
      <c r="AD340" s="117"/>
      <c r="AE340" s="117"/>
    </row>
    <row r="341" spans="1:32" s="107" customFormat="1" ht="21" hidden="1" customHeight="1" x14ac:dyDescent="0.2">
      <c r="A341" s="109">
        <v>337</v>
      </c>
      <c r="B341" s="98" t="e">
        <f>+#REF!+1</f>
        <v>#REF!</v>
      </c>
      <c r="C341" s="113" t="s">
        <v>72</v>
      </c>
      <c r="D341" s="159">
        <v>45175</v>
      </c>
      <c r="E341" s="98">
        <v>207</v>
      </c>
      <c r="F341" s="99" t="s">
        <v>775</v>
      </c>
      <c r="G341" s="99" t="s">
        <v>775</v>
      </c>
      <c r="H341" s="98" t="s">
        <v>2643</v>
      </c>
      <c r="I341" s="103" t="s">
        <v>201</v>
      </c>
      <c r="J341" s="177" t="s">
        <v>201</v>
      </c>
      <c r="K341" s="98">
        <v>4</v>
      </c>
      <c r="L341" s="98">
        <v>29</v>
      </c>
      <c r="M341" s="159">
        <v>45224</v>
      </c>
      <c r="N341" s="216">
        <v>0.25</v>
      </c>
      <c r="O341" s="159">
        <v>45227</v>
      </c>
      <c r="P341" s="216">
        <v>0.77083333333333337</v>
      </c>
      <c r="Q341" s="177" t="s">
        <v>773</v>
      </c>
      <c r="R341" s="98">
        <v>3204159341</v>
      </c>
      <c r="S341" s="117"/>
      <c r="T341" s="110">
        <v>81941</v>
      </c>
      <c r="U341" s="110">
        <v>122238</v>
      </c>
      <c r="V341" s="110">
        <v>467</v>
      </c>
      <c r="W341" s="110" t="str">
        <f>IF(AD341="CANCELADO","N/A",VLOOKUP(V341,MOVIL!$A:$B,2))</f>
        <v>LQK873</v>
      </c>
      <c r="X341" s="98" t="str">
        <f>IF(AD341="CANCELADO","N/A",VLOOKUP(V341,MOVIL!$A:$P,16))</f>
        <v>CARREÑO RAMIREZ JHON ARTURO</v>
      </c>
      <c r="Y341" s="110">
        <f>IF(AD341="CANCELADO","N/A",VLOOKUP(V341,MOVIL!$A:$Q,17))</f>
        <v>0</v>
      </c>
      <c r="Z341" s="135">
        <v>6067025.5289218696</v>
      </c>
      <c r="AA341" s="120"/>
      <c r="AB341" s="117"/>
      <c r="AC341" s="248">
        <f t="shared" si="5"/>
        <v>6067025.5289218696</v>
      </c>
      <c r="AD341" s="117"/>
      <c r="AE341" s="117"/>
    </row>
    <row r="342" spans="1:32" s="107" customFormat="1" ht="21" hidden="1" customHeight="1" x14ac:dyDescent="0.2">
      <c r="A342" s="109">
        <v>338</v>
      </c>
      <c r="B342" s="186">
        <v>42</v>
      </c>
      <c r="C342" s="182" t="s">
        <v>139</v>
      </c>
      <c r="D342" s="183">
        <v>45210</v>
      </c>
      <c r="E342" s="186">
        <v>66</v>
      </c>
      <c r="F342" s="240" t="s">
        <v>343</v>
      </c>
      <c r="G342" s="240" t="s">
        <v>343</v>
      </c>
      <c r="H342" s="184"/>
      <c r="I342" s="322" t="s">
        <v>865</v>
      </c>
      <c r="J342" s="322"/>
      <c r="K342" s="186">
        <v>2</v>
      </c>
      <c r="L342" s="186">
        <v>32</v>
      </c>
      <c r="M342" s="240">
        <v>45224</v>
      </c>
      <c r="N342" s="269">
        <v>0.20833333333333334</v>
      </c>
      <c r="O342" s="240">
        <v>45225</v>
      </c>
      <c r="P342" s="263">
        <v>0.79166666666666663</v>
      </c>
      <c r="Q342" s="182" t="s">
        <v>866</v>
      </c>
      <c r="R342" s="184">
        <v>3157169002</v>
      </c>
      <c r="S342" s="193" t="s">
        <v>827</v>
      </c>
      <c r="T342" s="186"/>
      <c r="U342" s="186"/>
      <c r="V342" s="186"/>
      <c r="W342" s="186" t="str">
        <f>IF(AD342="CANCELADO","N/A",VLOOKUP(V342,MOVIL!$A:$B,2))</f>
        <v>N/A</v>
      </c>
      <c r="X342" s="184" t="str">
        <f>IF(AD342="CANCELADO","N/A",VLOOKUP(V342,MOVIL!$A:$P,16))</f>
        <v>N/A</v>
      </c>
      <c r="Y342" s="186" t="str">
        <f>IF(AD342="CANCELADO","N/A",VLOOKUP(V342,MOVIL!$A:$Q,17))</f>
        <v>N/A</v>
      </c>
      <c r="Z342" s="246"/>
      <c r="AA342" s="186"/>
      <c r="AB342" s="186"/>
      <c r="AC342" s="266">
        <f t="shared" si="5"/>
        <v>0</v>
      </c>
      <c r="AD342" s="193" t="s">
        <v>827</v>
      </c>
      <c r="AE342" s="181"/>
      <c r="AF342" s="382"/>
    </row>
    <row r="343" spans="1:32" s="107" customFormat="1" ht="21" hidden="1" customHeight="1" x14ac:dyDescent="0.2">
      <c r="A343" s="109">
        <v>339</v>
      </c>
      <c r="B343" s="110"/>
      <c r="C343" s="113" t="s">
        <v>139</v>
      </c>
      <c r="D343" s="138">
        <v>45216</v>
      </c>
      <c r="E343" s="110">
        <v>323</v>
      </c>
      <c r="F343" s="307" t="s">
        <v>947</v>
      </c>
      <c r="G343" s="307" t="s">
        <v>947</v>
      </c>
      <c r="H343" s="98" t="s">
        <v>97</v>
      </c>
      <c r="I343" s="294" t="s">
        <v>948</v>
      </c>
      <c r="J343" s="294" t="s">
        <v>949</v>
      </c>
      <c r="K343" s="139">
        <v>1</v>
      </c>
      <c r="L343" s="139">
        <v>16</v>
      </c>
      <c r="M343" s="231">
        <v>45224</v>
      </c>
      <c r="N343" s="232">
        <v>0.27083333333333331</v>
      </c>
      <c r="O343" s="231">
        <v>45224</v>
      </c>
      <c r="P343" s="232">
        <v>0.54166666666666663</v>
      </c>
      <c r="Q343" s="306" t="s">
        <v>950</v>
      </c>
      <c r="R343" s="235">
        <v>3133776091</v>
      </c>
      <c r="S343" s="230" t="s">
        <v>949</v>
      </c>
      <c r="T343" s="110">
        <v>81945</v>
      </c>
      <c r="U343" s="110">
        <v>122239</v>
      </c>
      <c r="V343" s="110">
        <v>383</v>
      </c>
      <c r="W343" s="110" t="str">
        <f>IF(AD343="CANCELADO","N/A",VLOOKUP(V343,MOVIL!$A:$B,2))</f>
        <v>EQP202</v>
      </c>
      <c r="X343" s="98" t="str">
        <f>IF(AD343="CANCELADO","N/A",VLOOKUP(V343,MOVIL!$A:$P,16))</f>
        <v>VESGA CASALLAS ALBERTO</v>
      </c>
      <c r="Y343" s="110">
        <f>IF(AD343="CANCELADO","N/A",VLOOKUP(V343,MOVIL!$A:$Q,17))</f>
        <v>3105756034</v>
      </c>
      <c r="Z343" s="135">
        <v>213732.47492571932</v>
      </c>
      <c r="AA343" s="110"/>
      <c r="AB343" s="110"/>
      <c r="AC343" s="248">
        <f t="shared" si="5"/>
        <v>213732.47492571932</v>
      </c>
      <c r="AD343" s="117"/>
      <c r="AE343" s="117"/>
    </row>
    <row r="344" spans="1:32" s="107" customFormat="1" ht="21" hidden="1" customHeight="1" x14ac:dyDescent="0.2">
      <c r="A344" s="109">
        <v>340</v>
      </c>
      <c r="B344" s="186"/>
      <c r="C344" s="182" t="s">
        <v>690</v>
      </c>
      <c r="D344" s="183">
        <v>45217</v>
      </c>
      <c r="E344" s="186">
        <v>323</v>
      </c>
      <c r="F344" s="186"/>
      <c r="G344" s="304" t="s">
        <v>964</v>
      </c>
      <c r="H344" s="184"/>
      <c r="I344" s="298" t="s">
        <v>965</v>
      </c>
      <c r="J344" s="298" t="s">
        <v>966</v>
      </c>
      <c r="K344" s="186">
        <v>1</v>
      </c>
      <c r="L344" s="186">
        <v>15</v>
      </c>
      <c r="M344" s="183">
        <v>45224</v>
      </c>
      <c r="N344" s="301">
        <v>0.625</v>
      </c>
      <c r="O344" s="183">
        <v>45224</v>
      </c>
      <c r="P344" s="301">
        <v>0.75</v>
      </c>
      <c r="Q344" s="302" t="s">
        <v>961</v>
      </c>
      <c r="R344" s="303">
        <v>3125975489</v>
      </c>
      <c r="S344" s="193" t="s">
        <v>827</v>
      </c>
      <c r="T344" s="186"/>
      <c r="U344" s="186"/>
      <c r="V344" s="186"/>
      <c r="W344" s="186" t="str">
        <f>IF(AD344="CANCELADO","N/A",VLOOKUP(V344,MOVIL!$A:$B,2))</f>
        <v>N/A</v>
      </c>
      <c r="X344" s="184" t="str">
        <f>IF(AD344="CANCELADO","N/A",VLOOKUP(V344,MOVIL!$A:$P,16))</f>
        <v>N/A</v>
      </c>
      <c r="Y344" s="186" t="str">
        <f>IF(AD344="CANCELADO","N/A",VLOOKUP(V344,MOVIL!$A:$Q,17))</f>
        <v>N/A</v>
      </c>
      <c r="Z344" s="246"/>
      <c r="AA344" s="186"/>
      <c r="AB344" s="186"/>
      <c r="AC344" s="266">
        <f t="shared" si="5"/>
        <v>0</v>
      </c>
      <c r="AD344" s="193" t="s">
        <v>827</v>
      </c>
      <c r="AE344" s="181"/>
      <c r="AF344" s="382"/>
    </row>
    <row r="345" spans="1:32" s="107" customFormat="1" ht="21" hidden="1" customHeight="1" x14ac:dyDescent="0.2">
      <c r="A345" s="109">
        <v>341</v>
      </c>
      <c r="B345" s="186"/>
      <c r="C345" s="182" t="s">
        <v>690</v>
      </c>
      <c r="D345" s="183">
        <v>45217</v>
      </c>
      <c r="E345" s="186">
        <v>323</v>
      </c>
      <c r="F345" s="186"/>
      <c r="G345" s="304" t="s">
        <v>967</v>
      </c>
      <c r="H345" s="184"/>
      <c r="I345" s="405" t="s">
        <v>968</v>
      </c>
      <c r="J345" s="304" t="s">
        <v>966</v>
      </c>
      <c r="K345" s="186">
        <v>1</v>
      </c>
      <c r="L345" s="186">
        <v>15</v>
      </c>
      <c r="M345" s="183">
        <v>45224</v>
      </c>
      <c r="N345" s="301">
        <v>0.625</v>
      </c>
      <c r="O345" s="183">
        <v>45224</v>
      </c>
      <c r="P345" s="301">
        <v>0.75</v>
      </c>
      <c r="Q345" s="302" t="s">
        <v>961</v>
      </c>
      <c r="R345" s="303">
        <v>3125975489</v>
      </c>
      <c r="S345" s="193" t="s">
        <v>827</v>
      </c>
      <c r="T345" s="186"/>
      <c r="U345" s="186"/>
      <c r="V345" s="186"/>
      <c r="W345" s="186" t="str">
        <f>IF(AD345="CANCELADO","N/A",VLOOKUP(V345,MOVIL!$A:$B,2))</f>
        <v>N/A</v>
      </c>
      <c r="X345" s="184" t="str">
        <f>IF(AD345="CANCELADO","N/A",VLOOKUP(V345,MOVIL!$A:$P,16))</f>
        <v>N/A</v>
      </c>
      <c r="Y345" s="186" t="str">
        <f>IF(AD345="CANCELADO","N/A",VLOOKUP(V345,MOVIL!$A:$Q,17))</f>
        <v>N/A</v>
      </c>
      <c r="Z345" s="246"/>
      <c r="AA345" s="186"/>
      <c r="AB345" s="246"/>
      <c r="AC345" s="266">
        <f t="shared" si="5"/>
        <v>0</v>
      </c>
      <c r="AD345" s="193" t="s">
        <v>827</v>
      </c>
      <c r="AE345" s="181"/>
      <c r="AF345" s="382"/>
    </row>
    <row r="346" spans="1:32" s="107" customFormat="1" ht="21" hidden="1" customHeight="1" x14ac:dyDescent="0.2">
      <c r="A346" s="109">
        <v>342</v>
      </c>
      <c r="B346" s="110">
        <v>16</v>
      </c>
      <c r="C346" s="98" t="s">
        <v>21</v>
      </c>
      <c r="D346" s="111">
        <v>45211</v>
      </c>
      <c r="E346" s="110">
        <v>127</v>
      </c>
      <c r="F346" s="174" t="s">
        <v>917</v>
      </c>
      <c r="G346" s="174" t="s">
        <v>918</v>
      </c>
      <c r="H346" s="98" t="s">
        <v>2655</v>
      </c>
      <c r="I346" s="123" t="s">
        <v>902</v>
      </c>
      <c r="J346" s="113" t="s">
        <v>902</v>
      </c>
      <c r="K346" s="98" t="s">
        <v>842</v>
      </c>
      <c r="L346" s="98">
        <v>38</v>
      </c>
      <c r="M346" s="111">
        <v>45224</v>
      </c>
      <c r="N346" s="98" t="s">
        <v>262</v>
      </c>
      <c r="O346" s="111">
        <v>45224</v>
      </c>
      <c r="P346" s="98" t="s">
        <v>320</v>
      </c>
      <c r="Q346" s="98" t="s">
        <v>264</v>
      </c>
      <c r="R346" s="129" t="s">
        <v>919</v>
      </c>
      <c r="S346" s="110"/>
      <c r="T346" s="110">
        <v>81942</v>
      </c>
      <c r="U346" s="110">
        <v>122220</v>
      </c>
      <c r="V346" s="110">
        <v>387</v>
      </c>
      <c r="W346" s="110" t="str">
        <f>IF(AD346="CANCELADO","N/A",VLOOKUP(V346,MOVIL!$A:$B,2))</f>
        <v>EQP202</v>
      </c>
      <c r="X346" s="98" t="str">
        <f>IF(AD346="CANCELADO","N/A",VLOOKUP(V346,MOVIL!$A:$P,16))</f>
        <v>VESGA CASALLAS ALBERTO</v>
      </c>
      <c r="Y346" s="110">
        <f>IF(AD346="CANCELADO","N/A",VLOOKUP(V346,MOVIL!$A:$Q,17))</f>
        <v>3105756034</v>
      </c>
      <c r="Z346" s="134">
        <v>546773.72947827051</v>
      </c>
      <c r="AA346" s="110"/>
      <c r="AB346" s="144"/>
      <c r="AC346" s="248">
        <f t="shared" si="5"/>
        <v>546773.72947827051</v>
      </c>
      <c r="AD346" s="117"/>
      <c r="AE346" s="117"/>
    </row>
    <row r="347" spans="1:32" s="107" customFormat="1" ht="21" hidden="1" customHeight="1" x14ac:dyDescent="0.2">
      <c r="A347" s="109">
        <v>343</v>
      </c>
      <c r="B347" s="110">
        <v>16</v>
      </c>
      <c r="C347" s="98" t="s">
        <v>21</v>
      </c>
      <c r="D347" s="111">
        <v>45211</v>
      </c>
      <c r="E347" s="110">
        <v>26</v>
      </c>
      <c r="F347" s="174" t="s">
        <v>22</v>
      </c>
      <c r="G347" s="174" t="s">
        <v>912</v>
      </c>
      <c r="H347" s="98" t="s">
        <v>24</v>
      </c>
      <c r="I347" s="123" t="s">
        <v>902</v>
      </c>
      <c r="J347" s="113" t="s">
        <v>902</v>
      </c>
      <c r="K347" s="98" t="s">
        <v>842</v>
      </c>
      <c r="L347" s="98">
        <v>28</v>
      </c>
      <c r="M347" s="111">
        <v>45224</v>
      </c>
      <c r="N347" s="98" t="s">
        <v>244</v>
      </c>
      <c r="O347" s="111">
        <v>45224</v>
      </c>
      <c r="P347" s="98" t="s">
        <v>237</v>
      </c>
      <c r="Q347" s="98" t="s">
        <v>26</v>
      </c>
      <c r="R347" s="129" t="s">
        <v>920</v>
      </c>
      <c r="S347" s="110"/>
      <c r="T347" s="110">
        <v>81943</v>
      </c>
      <c r="U347" s="110">
        <v>122221</v>
      </c>
      <c r="V347" s="110">
        <v>476</v>
      </c>
      <c r="W347" s="110" t="str">
        <f>IF(AD347="CANCELADO","N/A",VLOOKUP(V347,MOVIL!$A:$B,2))</f>
        <v>LQK873</v>
      </c>
      <c r="X347" s="98" t="str">
        <f>IF(AD347="CANCELADO","N/A",VLOOKUP(V347,MOVIL!$A:$P,16))</f>
        <v>CARREÑO RAMIREZ JHON ARTURO</v>
      </c>
      <c r="Y347" s="110">
        <f>IF(AD347="CANCELADO","N/A",VLOOKUP(V347,MOVIL!$A:$Q,17))</f>
        <v>0</v>
      </c>
      <c r="Z347" s="135">
        <v>836635.25522485911</v>
      </c>
      <c r="AA347" s="110"/>
      <c r="AB347" s="145"/>
      <c r="AC347" s="248">
        <f t="shared" si="5"/>
        <v>836635.25522485911</v>
      </c>
      <c r="AD347" s="117"/>
      <c r="AE347" s="117"/>
    </row>
    <row r="348" spans="1:32" s="107" customFormat="1" ht="21" hidden="1" customHeight="1" x14ac:dyDescent="0.2">
      <c r="A348" s="109">
        <v>344</v>
      </c>
      <c r="B348" s="110">
        <v>16</v>
      </c>
      <c r="C348" s="98" t="s">
        <v>21</v>
      </c>
      <c r="D348" s="111">
        <v>45211</v>
      </c>
      <c r="E348" s="110">
        <v>89</v>
      </c>
      <c r="F348" s="174" t="s">
        <v>234</v>
      </c>
      <c r="G348" s="174" t="s">
        <v>921</v>
      </c>
      <c r="H348" s="98" t="s">
        <v>535</v>
      </c>
      <c r="I348" s="112" t="s">
        <v>902</v>
      </c>
      <c r="J348" s="112" t="s">
        <v>902</v>
      </c>
      <c r="K348" s="98" t="s">
        <v>842</v>
      </c>
      <c r="L348" s="98">
        <v>25</v>
      </c>
      <c r="M348" s="111">
        <v>45224</v>
      </c>
      <c r="N348" s="98" t="s">
        <v>244</v>
      </c>
      <c r="O348" s="111">
        <v>45224</v>
      </c>
      <c r="P348" s="98" t="s">
        <v>288</v>
      </c>
      <c r="Q348" s="98" t="s">
        <v>922</v>
      </c>
      <c r="R348" s="98" t="s">
        <v>923</v>
      </c>
      <c r="S348" s="110"/>
      <c r="T348" s="110">
        <v>81944</v>
      </c>
      <c r="U348" s="110">
        <v>122248</v>
      </c>
      <c r="V348" s="110">
        <v>438</v>
      </c>
      <c r="W348" s="110" t="str">
        <f>IF(AD348="CANCELADO","N/A",VLOOKUP(V348,MOVIL!$A:$B,2))</f>
        <v>KNZ845</v>
      </c>
      <c r="X348" s="98" t="str">
        <f>IF(AD348="CANCELADO","N/A",VLOOKUP(V348,MOVIL!$A:$P,16))</f>
        <v>MORALES SANCHEZ OSCAR ARMANDO</v>
      </c>
      <c r="Y348" s="110">
        <f>IF(AD348="CANCELADO","N/A",VLOOKUP(V348,MOVIL!$A:$Q,17))</f>
        <v>3102463894</v>
      </c>
      <c r="Z348" s="135">
        <v>802533.89925467223</v>
      </c>
      <c r="AA348" s="110"/>
      <c r="AB348" s="110"/>
      <c r="AC348" s="248">
        <f t="shared" si="5"/>
        <v>802533.89925467223</v>
      </c>
      <c r="AD348" s="117"/>
      <c r="AE348" s="117"/>
    </row>
    <row r="349" spans="1:32" s="107" customFormat="1" ht="21" hidden="1" customHeight="1" x14ac:dyDescent="0.2">
      <c r="A349" s="109">
        <v>345</v>
      </c>
      <c r="B349" s="186">
        <v>16</v>
      </c>
      <c r="C349" s="184" t="s">
        <v>21</v>
      </c>
      <c r="D349" s="183">
        <v>45211</v>
      </c>
      <c r="E349" s="186">
        <v>87</v>
      </c>
      <c r="F349" s="289" t="s">
        <v>131</v>
      </c>
      <c r="G349" s="289" t="s">
        <v>131</v>
      </c>
      <c r="H349" s="184"/>
      <c r="I349" s="308" t="s">
        <v>402</v>
      </c>
      <c r="J349" s="308" t="s">
        <v>402</v>
      </c>
      <c r="K349" s="186">
        <v>1</v>
      </c>
      <c r="L349" s="186">
        <v>30</v>
      </c>
      <c r="M349" s="183">
        <v>45225</v>
      </c>
      <c r="N349" s="269">
        <v>0.33333333333333331</v>
      </c>
      <c r="O349" s="183">
        <v>45225</v>
      </c>
      <c r="P349" s="269">
        <v>0.70833333333333337</v>
      </c>
      <c r="Q349" s="184" t="s">
        <v>939</v>
      </c>
      <c r="R349" s="186">
        <v>3004372817</v>
      </c>
      <c r="S349" s="193" t="s">
        <v>827</v>
      </c>
      <c r="T349" s="186"/>
      <c r="U349" s="186"/>
      <c r="V349" s="186"/>
      <c r="W349" s="186" t="str">
        <f>IF(AD349="CANCELADO","N/A",VLOOKUP(V349,MOVIL!$A:$B,2))</f>
        <v>N/A</v>
      </c>
      <c r="X349" s="184" t="str">
        <f>IF(AD349="CANCELADO","N/A",VLOOKUP(V349,MOVIL!$A:$P,16))</f>
        <v>N/A</v>
      </c>
      <c r="Y349" s="186" t="str">
        <f>IF(AD349="CANCELADO","N/A",VLOOKUP(V349,MOVIL!$A:$Q,17))</f>
        <v>N/A</v>
      </c>
      <c r="Z349" s="246"/>
      <c r="AA349" s="186"/>
      <c r="AB349" s="186"/>
      <c r="AC349" s="266">
        <f t="shared" si="5"/>
        <v>0</v>
      </c>
      <c r="AD349" s="193" t="s">
        <v>827</v>
      </c>
      <c r="AE349" s="181"/>
      <c r="AF349" s="382"/>
    </row>
    <row r="350" spans="1:32" s="107" customFormat="1" ht="21" hidden="1" customHeight="1" x14ac:dyDescent="0.2">
      <c r="A350" s="109">
        <v>346</v>
      </c>
      <c r="B350" s="110"/>
      <c r="C350" s="113" t="s">
        <v>188</v>
      </c>
      <c r="D350" s="111">
        <v>45216</v>
      </c>
      <c r="E350" s="110">
        <v>64</v>
      </c>
      <c r="F350" s="98" t="s">
        <v>955</v>
      </c>
      <c r="G350" s="98" t="s">
        <v>955</v>
      </c>
      <c r="H350" s="98" t="s">
        <v>97</v>
      </c>
      <c r="I350" s="104" t="s">
        <v>686</v>
      </c>
      <c r="J350" s="104" t="s">
        <v>686</v>
      </c>
      <c r="K350" s="110">
        <v>1</v>
      </c>
      <c r="L350" s="110">
        <v>30</v>
      </c>
      <c r="M350" s="111">
        <v>45225</v>
      </c>
      <c r="N350" s="305">
        <v>0.625</v>
      </c>
      <c r="O350" s="111">
        <v>45225</v>
      </c>
      <c r="P350" s="305">
        <v>0.875</v>
      </c>
      <c r="Q350" s="98" t="s">
        <v>957</v>
      </c>
      <c r="R350" s="98">
        <v>3192152708</v>
      </c>
      <c r="S350" s="110"/>
      <c r="T350" s="110">
        <v>81984</v>
      </c>
      <c r="U350" s="110"/>
      <c r="V350" s="110">
        <v>472</v>
      </c>
      <c r="W350" s="110" t="str">
        <f>IF(AD350="CANCELADO","N/A",VLOOKUP(V350,MOVIL!$A:$B,2))</f>
        <v>LQK873</v>
      </c>
      <c r="X350" s="98" t="str">
        <f>IF(AD350="CANCELADO","N/A",VLOOKUP(V350,MOVIL!$A:$P,16))</f>
        <v>CARREÑO RAMIREZ JHON ARTURO</v>
      </c>
      <c r="Y350" s="110">
        <f>IF(AD350="CANCELADO","N/A",VLOOKUP(V350,MOVIL!$A:$Q,17))</f>
        <v>0</v>
      </c>
      <c r="Z350" s="135">
        <v>359216.27164224267</v>
      </c>
      <c r="AA350" s="110"/>
      <c r="AB350" s="145"/>
      <c r="AC350" s="248">
        <f t="shared" si="5"/>
        <v>359216.27164224267</v>
      </c>
      <c r="AD350" s="117"/>
      <c r="AE350" s="117"/>
    </row>
    <row r="351" spans="1:32" s="107" customFormat="1" ht="21" hidden="1" customHeight="1" x14ac:dyDescent="0.2">
      <c r="A351" s="109">
        <v>347</v>
      </c>
      <c r="B351" s="186"/>
      <c r="C351" s="182" t="s">
        <v>690</v>
      </c>
      <c r="D351" s="183">
        <v>45217</v>
      </c>
      <c r="E351" s="186">
        <v>323</v>
      </c>
      <c r="F351" s="186"/>
      <c r="G351" s="304" t="s">
        <v>969</v>
      </c>
      <c r="H351" s="184"/>
      <c r="I351" s="298" t="s">
        <v>970</v>
      </c>
      <c r="J351" s="298" t="s">
        <v>971</v>
      </c>
      <c r="K351" s="186">
        <v>1</v>
      </c>
      <c r="L351" s="186">
        <v>15</v>
      </c>
      <c r="M351" s="183">
        <v>45225</v>
      </c>
      <c r="N351" s="301">
        <v>0.625</v>
      </c>
      <c r="O351" s="183">
        <v>45225</v>
      </c>
      <c r="P351" s="301">
        <v>0.75</v>
      </c>
      <c r="Q351" s="302" t="s">
        <v>961</v>
      </c>
      <c r="R351" s="303">
        <v>3125975489</v>
      </c>
      <c r="S351" s="193" t="s">
        <v>827</v>
      </c>
      <c r="T351" s="186"/>
      <c r="U351" s="186"/>
      <c r="V351" s="186"/>
      <c r="W351" s="186" t="str">
        <f>IF(AD351="CANCELADO","N/A",VLOOKUP(V351,MOVIL!$A:$B,2))</f>
        <v>N/A</v>
      </c>
      <c r="X351" s="184" t="str">
        <f>IF(AD351="CANCELADO","N/A",VLOOKUP(V351,MOVIL!$A:$P,16))</f>
        <v>N/A</v>
      </c>
      <c r="Y351" s="186" t="str">
        <f>IF(AD351="CANCELADO","N/A",VLOOKUP(V351,MOVIL!$A:$Q,17))</f>
        <v>N/A</v>
      </c>
      <c r="Z351" s="246"/>
      <c r="AA351" s="186"/>
      <c r="AB351" s="186"/>
      <c r="AC351" s="266">
        <f t="shared" si="5"/>
        <v>0</v>
      </c>
      <c r="AD351" s="193" t="s">
        <v>827</v>
      </c>
      <c r="AE351" s="181"/>
      <c r="AF351" s="382"/>
    </row>
    <row r="352" spans="1:32" s="107" customFormat="1" ht="21" hidden="1" customHeight="1" x14ac:dyDescent="0.2">
      <c r="A352" s="109">
        <v>348</v>
      </c>
      <c r="B352" s="110">
        <v>16</v>
      </c>
      <c r="C352" s="98" t="s">
        <v>21</v>
      </c>
      <c r="D352" s="111">
        <v>45211</v>
      </c>
      <c r="E352" s="110">
        <v>144</v>
      </c>
      <c r="F352" s="174" t="s">
        <v>924</v>
      </c>
      <c r="G352" s="174" t="s">
        <v>924</v>
      </c>
      <c r="H352" s="98" t="s">
        <v>600</v>
      </c>
      <c r="I352" s="112" t="s">
        <v>902</v>
      </c>
      <c r="J352" s="112" t="s">
        <v>902</v>
      </c>
      <c r="K352" s="98" t="s">
        <v>847</v>
      </c>
      <c r="L352" s="98">
        <v>30</v>
      </c>
      <c r="M352" s="111">
        <v>45225</v>
      </c>
      <c r="N352" s="98" t="s">
        <v>925</v>
      </c>
      <c r="O352" s="111">
        <v>45226</v>
      </c>
      <c r="P352" s="98" t="s">
        <v>372</v>
      </c>
      <c r="Q352" s="98" t="s">
        <v>125</v>
      </c>
      <c r="R352" s="98" t="s">
        <v>926</v>
      </c>
      <c r="S352" s="110"/>
      <c r="T352" s="110">
        <v>81964</v>
      </c>
      <c r="U352" s="110"/>
      <c r="V352" s="110">
        <v>393</v>
      </c>
      <c r="W352" s="110" t="str">
        <f>IF(AD352="CANCELADO","N/A",VLOOKUP(V352,MOVIL!$A:$B,2))</f>
        <v>KNZ845</v>
      </c>
      <c r="X352" s="98" t="str">
        <f>IF(AD352="CANCELADO","N/A",VLOOKUP(V352,MOVIL!$A:$P,16))</f>
        <v>MORALES SANCHEZ OSCAR ARMANDO</v>
      </c>
      <c r="Y352" s="110">
        <f>IF(AD352="CANCELADO","N/A",VLOOKUP(V352,MOVIL!$A:$Q,17))</f>
        <v>3102463894</v>
      </c>
      <c r="Z352" s="135">
        <v>3530642.3768696231</v>
      </c>
      <c r="AA352" s="110"/>
      <c r="AB352" s="110"/>
      <c r="AC352" s="248">
        <f t="shared" si="5"/>
        <v>3530642.3768696231</v>
      </c>
      <c r="AD352" s="117"/>
      <c r="AE352" s="117"/>
    </row>
    <row r="353" spans="1:32" s="107" customFormat="1" ht="21" hidden="1" customHeight="1" x14ac:dyDescent="0.2">
      <c r="A353" s="109">
        <v>349</v>
      </c>
      <c r="B353" s="110">
        <v>16</v>
      </c>
      <c r="C353" s="98" t="s">
        <v>21</v>
      </c>
      <c r="D353" s="111">
        <v>45211</v>
      </c>
      <c r="E353" s="110">
        <v>95</v>
      </c>
      <c r="F353" s="174" t="s">
        <v>927</v>
      </c>
      <c r="G353" s="174" t="s">
        <v>928</v>
      </c>
      <c r="H353" s="98" t="s">
        <v>165</v>
      </c>
      <c r="I353" s="123" t="s">
        <v>902</v>
      </c>
      <c r="J353" s="113" t="s">
        <v>902</v>
      </c>
      <c r="K353" s="98" t="s">
        <v>880</v>
      </c>
      <c r="L353" s="98">
        <v>22</v>
      </c>
      <c r="M353" s="111">
        <v>45225</v>
      </c>
      <c r="N353" s="98" t="s">
        <v>348</v>
      </c>
      <c r="O353" s="111">
        <v>45227</v>
      </c>
      <c r="P353" s="98" t="s">
        <v>263</v>
      </c>
      <c r="Q353" s="98" t="s">
        <v>559</v>
      </c>
      <c r="R353" s="98" t="s">
        <v>915</v>
      </c>
      <c r="S353" s="110"/>
      <c r="T353" s="110">
        <v>81967</v>
      </c>
      <c r="U353" s="110">
        <v>122334</v>
      </c>
      <c r="V353" s="110">
        <v>409</v>
      </c>
      <c r="W353" s="110" t="str">
        <f>IF(AD353="CANCELADO","N/A",VLOOKUP(V353,MOVIL!$A:$B,2))</f>
        <v>KNZ845</v>
      </c>
      <c r="X353" s="98" t="str">
        <f>IF(AD353="CANCELADO","N/A",VLOOKUP(V353,MOVIL!$A:$P,16))</f>
        <v>MORALES SANCHEZ OSCAR ARMANDO</v>
      </c>
      <c r="Y353" s="110">
        <f>IF(AD353="CANCELADO","N/A",VLOOKUP(V353,MOVIL!$A:$Q,17))</f>
        <v>3102463894</v>
      </c>
      <c r="Z353" s="135">
        <v>2116588.1380621474</v>
      </c>
      <c r="AA353" s="110"/>
      <c r="AB353" s="110"/>
      <c r="AC353" s="248">
        <f t="shared" si="5"/>
        <v>2116588.1380621474</v>
      </c>
      <c r="AD353" s="117"/>
      <c r="AE353" s="117"/>
    </row>
    <row r="354" spans="1:32" s="107" customFormat="1" ht="21" hidden="1" customHeight="1" x14ac:dyDescent="0.2">
      <c r="A354" s="109">
        <v>350</v>
      </c>
      <c r="B354" s="110">
        <v>16</v>
      </c>
      <c r="C354" s="98" t="s">
        <v>21</v>
      </c>
      <c r="D354" s="111">
        <v>45211</v>
      </c>
      <c r="E354" s="110">
        <v>57</v>
      </c>
      <c r="F354" s="174" t="s">
        <v>414</v>
      </c>
      <c r="G354" s="174" t="s">
        <v>929</v>
      </c>
      <c r="H354" s="98" t="s">
        <v>287</v>
      </c>
      <c r="I354" s="123" t="s">
        <v>902</v>
      </c>
      <c r="J354" s="113" t="s">
        <v>902</v>
      </c>
      <c r="K354" s="98" t="s">
        <v>847</v>
      </c>
      <c r="L354" s="98">
        <v>27</v>
      </c>
      <c r="M354" s="111">
        <v>45225</v>
      </c>
      <c r="N354" s="130">
        <v>0.25</v>
      </c>
      <c r="O354" s="111">
        <v>45226</v>
      </c>
      <c r="P354" s="98" t="s">
        <v>278</v>
      </c>
      <c r="Q354" s="98" t="s">
        <v>336</v>
      </c>
      <c r="R354" s="98" t="s">
        <v>930</v>
      </c>
      <c r="S354" s="110"/>
      <c r="T354" s="110">
        <v>81968</v>
      </c>
      <c r="U354" s="110">
        <v>122335</v>
      </c>
      <c r="V354" s="110">
        <v>447</v>
      </c>
      <c r="W354" s="110" t="str">
        <f>IF(AD354="CANCELADO","N/A",VLOOKUP(V354,MOVIL!$A:$B,2))</f>
        <v>KNZ845</v>
      </c>
      <c r="X354" s="98" t="str">
        <f>IF(AD354="CANCELADO","N/A",VLOOKUP(V354,MOVIL!$A:$P,16))</f>
        <v>MORALES SANCHEZ OSCAR ARMANDO</v>
      </c>
      <c r="Y354" s="110">
        <f>IF(AD354="CANCELADO","N/A",VLOOKUP(V354,MOVIL!$A:$Q,17))</f>
        <v>3102463894</v>
      </c>
      <c r="Z354" s="135">
        <v>1245851.5268671017</v>
      </c>
      <c r="AA354" s="110"/>
      <c r="AB354" s="110"/>
      <c r="AC354" s="248">
        <f t="shared" si="5"/>
        <v>1245851.5268671017</v>
      </c>
      <c r="AD354" s="117"/>
      <c r="AE354" s="117"/>
    </row>
    <row r="355" spans="1:32" s="107" customFormat="1" ht="21" hidden="1" customHeight="1" x14ac:dyDescent="0.2">
      <c r="A355" s="109">
        <v>351</v>
      </c>
      <c r="B355" s="110">
        <v>16</v>
      </c>
      <c r="C355" s="98" t="s">
        <v>21</v>
      </c>
      <c r="D355" s="111">
        <v>45211</v>
      </c>
      <c r="E355" s="110">
        <v>14</v>
      </c>
      <c r="F355" s="174" t="s">
        <v>931</v>
      </c>
      <c r="G355" s="174" t="s">
        <v>932</v>
      </c>
      <c r="H355" s="98" t="s">
        <v>2656</v>
      </c>
      <c r="I355" s="123" t="s">
        <v>902</v>
      </c>
      <c r="J355" s="113" t="s">
        <v>902</v>
      </c>
      <c r="K355" s="98" t="s">
        <v>847</v>
      </c>
      <c r="L355" s="98">
        <v>34</v>
      </c>
      <c r="M355" s="111">
        <v>45225</v>
      </c>
      <c r="N355" s="98" t="s">
        <v>232</v>
      </c>
      <c r="O355" s="111">
        <v>45226</v>
      </c>
      <c r="P355" s="98" t="s">
        <v>317</v>
      </c>
      <c r="Q355" s="98" t="s">
        <v>933</v>
      </c>
      <c r="R355" s="98" t="s">
        <v>934</v>
      </c>
      <c r="S355" s="110"/>
      <c r="T355" s="110">
        <v>81969</v>
      </c>
      <c r="U355" s="110">
        <v>122336</v>
      </c>
      <c r="V355" s="110">
        <v>387</v>
      </c>
      <c r="W355" s="110" t="str">
        <f>IF(AD355="CANCELADO","N/A",VLOOKUP(V355,MOVIL!$A:$B,2))</f>
        <v>EQP202</v>
      </c>
      <c r="X355" s="98" t="str">
        <f>IF(AD355="CANCELADO","N/A",VLOOKUP(V355,MOVIL!$A:$P,16))</f>
        <v>VESGA CASALLAS ALBERTO</v>
      </c>
      <c r="Y355" s="110">
        <f>IF(AD355="CANCELADO","N/A",VLOOKUP(V355,MOVIL!$A:$Q,17))</f>
        <v>3105756034</v>
      </c>
      <c r="Z355" s="135">
        <v>938939.32313541975</v>
      </c>
      <c r="AA355" s="110"/>
      <c r="AB355" s="110"/>
      <c r="AC355" s="248">
        <f t="shared" si="5"/>
        <v>938939.32313541975</v>
      </c>
      <c r="AD355" s="117"/>
      <c r="AE355" s="117"/>
    </row>
    <row r="356" spans="1:32" s="107" customFormat="1" ht="21" hidden="1" customHeight="1" x14ac:dyDescent="0.2">
      <c r="A356" s="109">
        <v>352</v>
      </c>
      <c r="B356" s="110">
        <v>16</v>
      </c>
      <c r="C356" s="98" t="s">
        <v>21</v>
      </c>
      <c r="D356" s="111">
        <v>45211</v>
      </c>
      <c r="E356" s="110">
        <v>17</v>
      </c>
      <c r="F356" s="174" t="s">
        <v>110</v>
      </c>
      <c r="G356" s="174" t="s">
        <v>935</v>
      </c>
      <c r="H356" s="98" t="s">
        <v>247</v>
      </c>
      <c r="I356" s="123" t="s">
        <v>902</v>
      </c>
      <c r="J356" s="113" t="s">
        <v>902</v>
      </c>
      <c r="K356" s="98" t="s">
        <v>842</v>
      </c>
      <c r="L356" s="98">
        <v>39</v>
      </c>
      <c r="M356" s="111">
        <v>45225</v>
      </c>
      <c r="N356" s="98" t="s">
        <v>244</v>
      </c>
      <c r="O356" s="111">
        <v>45225</v>
      </c>
      <c r="P356" s="98" t="s">
        <v>237</v>
      </c>
      <c r="Q356" s="98" t="s">
        <v>113</v>
      </c>
      <c r="R356" s="98" t="s">
        <v>895</v>
      </c>
      <c r="S356" s="110"/>
      <c r="T356" s="110">
        <v>81970</v>
      </c>
      <c r="U356" s="110">
        <v>122337</v>
      </c>
      <c r="V356" s="110">
        <v>438</v>
      </c>
      <c r="W356" s="110" t="str">
        <f>IF(AD356="CANCELADO","N/A",VLOOKUP(V356,MOVIL!$A:$B,2))</f>
        <v>KNZ845</v>
      </c>
      <c r="X356" s="98" t="str">
        <f>IF(AD356="CANCELADO","N/A",VLOOKUP(V356,MOVIL!$A:$P,16))</f>
        <v>MORALES SANCHEZ OSCAR ARMANDO</v>
      </c>
      <c r="Y356" s="110">
        <f>IF(AD356="CANCELADO","N/A",VLOOKUP(V356,MOVIL!$A:$Q,17))</f>
        <v>3102463894</v>
      </c>
      <c r="Z356" s="135">
        <v>444469.66156770987</v>
      </c>
      <c r="AA356" s="110"/>
      <c r="AB356" s="110"/>
      <c r="AC356" s="248">
        <f t="shared" si="5"/>
        <v>444469.66156770987</v>
      </c>
      <c r="AD356" s="117"/>
      <c r="AE356" s="117"/>
    </row>
    <row r="357" spans="1:32" s="107" customFormat="1" ht="21" hidden="1" customHeight="1" x14ac:dyDescent="0.2">
      <c r="A357" s="109">
        <v>353</v>
      </c>
      <c r="B357" s="186">
        <v>16</v>
      </c>
      <c r="C357" s="184" t="s">
        <v>21</v>
      </c>
      <c r="D357" s="183">
        <v>45211</v>
      </c>
      <c r="E357" s="186">
        <v>160</v>
      </c>
      <c r="F357" s="289" t="s">
        <v>230</v>
      </c>
      <c r="G357" s="289" t="s">
        <v>230</v>
      </c>
      <c r="H357" s="184"/>
      <c r="I357" s="322" t="s">
        <v>902</v>
      </c>
      <c r="J357" s="322" t="s">
        <v>902</v>
      </c>
      <c r="K357" s="184" t="s">
        <v>842</v>
      </c>
      <c r="L357" s="184">
        <v>27</v>
      </c>
      <c r="M357" s="183">
        <v>45226</v>
      </c>
      <c r="N357" s="184" t="s">
        <v>244</v>
      </c>
      <c r="O357" s="183">
        <v>45226</v>
      </c>
      <c r="P357" s="184" t="s">
        <v>237</v>
      </c>
      <c r="Q357" s="184" t="s">
        <v>233</v>
      </c>
      <c r="R357" s="184" t="s">
        <v>936</v>
      </c>
      <c r="S357" s="193" t="s">
        <v>827</v>
      </c>
      <c r="T357" s="186"/>
      <c r="U357" s="186"/>
      <c r="V357" s="186"/>
      <c r="W357" s="186" t="str">
        <f>IF(AD357="CANCELADO","N/A",VLOOKUP(V357,MOVIL!$A:$B,2))</f>
        <v>N/A</v>
      </c>
      <c r="X357" s="184" t="str">
        <f>IF(AD357="CANCELADO","N/A",VLOOKUP(V357,MOVIL!$A:$P,16))</f>
        <v>N/A</v>
      </c>
      <c r="Y357" s="186" t="str">
        <f>IF(AD357="CANCELADO","N/A",VLOOKUP(V357,MOVIL!$A:$Q,17))</f>
        <v>N/A</v>
      </c>
      <c r="Z357" s="246"/>
      <c r="AA357" s="186"/>
      <c r="AB357" s="186"/>
      <c r="AC357" s="266">
        <f t="shared" si="5"/>
        <v>0</v>
      </c>
      <c r="AD357" s="193" t="s">
        <v>827</v>
      </c>
      <c r="AE357" s="181"/>
      <c r="AF357" s="382"/>
    </row>
    <row r="358" spans="1:32" s="107" customFormat="1" ht="21" hidden="1" customHeight="1" x14ac:dyDescent="0.2">
      <c r="A358" s="109">
        <v>354</v>
      </c>
      <c r="B358" s="184">
        <f>+B357+1</f>
        <v>17</v>
      </c>
      <c r="C358" s="182" t="s">
        <v>72</v>
      </c>
      <c r="D358" s="240">
        <v>45175</v>
      </c>
      <c r="E358" s="184">
        <v>209</v>
      </c>
      <c r="F358" s="184" t="s">
        <v>761</v>
      </c>
      <c r="G358" s="184" t="s">
        <v>761</v>
      </c>
      <c r="H358" s="184"/>
      <c r="I358" s="241" t="s">
        <v>201</v>
      </c>
      <c r="J358" s="242" t="s">
        <v>201</v>
      </c>
      <c r="K358" s="184">
        <v>2</v>
      </c>
      <c r="L358" s="184">
        <v>21</v>
      </c>
      <c r="M358" s="240">
        <v>45226</v>
      </c>
      <c r="N358" s="263">
        <v>0.25</v>
      </c>
      <c r="O358" s="240">
        <v>45227</v>
      </c>
      <c r="P358" s="263">
        <v>0.77083333333333337</v>
      </c>
      <c r="Q358" s="184" t="s">
        <v>776</v>
      </c>
      <c r="R358" s="184">
        <v>3102173576</v>
      </c>
      <c r="S358" s="193" t="s">
        <v>827</v>
      </c>
      <c r="T358" s="186"/>
      <c r="U358" s="186"/>
      <c r="V358" s="186"/>
      <c r="W358" s="186" t="str">
        <f>IF(AD358="CANCELADO","N/A",VLOOKUP(V358,MOVIL!$A:$B,2))</f>
        <v>N/A</v>
      </c>
      <c r="X358" s="184" t="str">
        <f>IF(AD358="CANCELADO","N/A",VLOOKUP(V358,MOVIL!$A:$P,16))</f>
        <v>N/A</v>
      </c>
      <c r="Y358" s="186" t="str">
        <f>IF(AD358="CANCELADO","N/A",VLOOKUP(V358,MOVIL!$A:$Q,17))</f>
        <v>N/A</v>
      </c>
      <c r="Z358" s="190"/>
      <c r="AA358" s="191"/>
      <c r="AB358" s="181"/>
      <c r="AC358" s="266">
        <f t="shared" si="5"/>
        <v>0</v>
      </c>
      <c r="AD358" s="193" t="s">
        <v>827</v>
      </c>
      <c r="AE358" s="181"/>
      <c r="AF358" s="382"/>
    </row>
    <row r="359" spans="1:32" s="107" customFormat="1" ht="21" hidden="1" customHeight="1" x14ac:dyDescent="0.2">
      <c r="A359" s="109">
        <v>355</v>
      </c>
      <c r="B359" s="145">
        <v>40</v>
      </c>
      <c r="C359" s="112" t="s">
        <v>139</v>
      </c>
      <c r="D359" s="273">
        <v>45210</v>
      </c>
      <c r="E359" s="145">
        <v>259</v>
      </c>
      <c r="F359" s="249" t="s">
        <v>862</v>
      </c>
      <c r="G359" s="249" t="s">
        <v>862</v>
      </c>
      <c r="H359" s="98" t="s">
        <v>240</v>
      </c>
      <c r="I359" s="112" t="s">
        <v>863</v>
      </c>
      <c r="J359" s="112"/>
      <c r="K359" s="145">
        <v>1</v>
      </c>
      <c r="L359" s="145">
        <v>20</v>
      </c>
      <c r="M359" s="249">
        <v>45226</v>
      </c>
      <c r="N359" s="311">
        <v>0.25</v>
      </c>
      <c r="O359" s="249">
        <v>45226</v>
      </c>
      <c r="P359" s="250">
        <v>0.79166666666666663</v>
      </c>
      <c r="Q359" s="112" t="s">
        <v>861</v>
      </c>
      <c r="R359" s="158">
        <v>3132931219</v>
      </c>
      <c r="S359" s="110"/>
      <c r="T359" s="145">
        <v>81992</v>
      </c>
      <c r="U359" s="145">
        <v>122377</v>
      </c>
      <c r="V359" s="145">
        <v>378</v>
      </c>
      <c r="W359" s="110" t="str">
        <f>IF(AD359="CANCELADO","N/A",VLOOKUP(V359,MOVIL!$A:$B,2))</f>
        <v>EQP202</v>
      </c>
      <c r="X359" s="98" t="str">
        <f>IF(AD359="CANCELADO","N/A",VLOOKUP(V359,MOVIL!$A:$P,16))</f>
        <v>VESGA CASALLAS ALBERTO</v>
      </c>
      <c r="Y359" s="110">
        <f>IF(AD359="CANCELADO","N/A",VLOOKUP(V359,MOVIL!$A:$Q,17))</f>
        <v>3105756034</v>
      </c>
      <c r="Z359" s="135">
        <v>1002610.7370450825</v>
      </c>
      <c r="AA359" s="145"/>
      <c r="AB359" s="145"/>
      <c r="AC359" s="254">
        <f t="shared" si="5"/>
        <v>1002610.7370450825</v>
      </c>
      <c r="AD359" s="117"/>
      <c r="AE359" s="117"/>
    </row>
    <row r="360" spans="1:32" s="107" customFormat="1" ht="21" hidden="1" customHeight="1" x14ac:dyDescent="0.2">
      <c r="A360" s="109">
        <v>356</v>
      </c>
      <c r="B360" s="110"/>
      <c r="C360" s="98" t="s">
        <v>218</v>
      </c>
      <c r="D360" s="111">
        <v>45216</v>
      </c>
      <c r="E360" s="110">
        <v>46</v>
      </c>
      <c r="F360" s="133" t="s">
        <v>977</v>
      </c>
      <c r="G360" s="133" t="s">
        <v>978</v>
      </c>
      <c r="H360" s="98" t="s">
        <v>124</v>
      </c>
      <c r="I360" s="404" t="s">
        <v>979</v>
      </c>
      <c r="J360" s="409" t="s">
        <v>979</v>
      </c>
      <c r="K360" s="110">
        <v>1</v>
      </c>
      <c r="L360" s="110">
        <v>22</v>
      </c>
      <c r="M360" s="111">
        <v>45226</v>
      </c>
      <c r="N360" s="305">
        <v>0.25</v>
      </c>
      <c r="O360" s="111">
        <v>45226</v>
      </c>
      <c r="P360" s="305">
        <v>0.75</v>
      </c>
      <c r="Q360" s="133" t="s">
        <v>980</v>
      </c>
      <c r="R360" s="110">
        <v>3016207221</v>
      </c>
      <c r="S360" s="110"/>
      <c r="T360" s="110">
        <v>81993</v>
      </c>
      <c r="U360" s="110">
        <v>122378</v>
      </c>
      <c r="V360" s="110">
        <v>438</v>
      </c>
      <c r="W360" s="110" t="str">
        <f>IF(AD360="CANCELADO","N/A",VLOOKUP(V360,MOVIL!$A:$B,2))</f>
        <v>KNZ845</v>
      </c>
      <c r="X360" s="98" t="str">
        <f>IF(AD360="CANCELADO","N/A",VLOOKUP(V360,MOVIL!$A:$P,16))</f>
        <v>MORALES SANCHEZ OSCAR ARMANDO</v>
      </c>
      <c r="Y360" s="110">
        <f>IF(AD360="CANCELADO","N/A",VLOOKUP(V360,MOVIL!$A:$Q,17))</f>
        <v>3102463894</v>
      </c>
      <c r="Z360" s="134">
        <v>394469.66156770987</v>
      </c>
      <c r="AA360" s="110"/>
      <c r="AB360" s="110"/>
      <c r="AC360" s="248">
        <f t="shared" si="5"/>
        <v>394469.66156770987</v>
      </c>
      <c r="AD360" s="117"/>
      <c r="AE360" s="117"/>
    </row>
    <row r="361" spans="1:32" s="107" customFormat="1" ht="21" hidden="1" customHeight="1" x14ac:dyDescent="0.2">
      <c r="A361" s="109">
        <v>357</v>
      </c>
      <c r="B361" s="98"/>
      <c r="C361" s="98" t="s">
        <v>218</v>
      </c>
      <c r="D361" s="111">
        <v>45216</v>
      </c>
      <c r="E361" s="98">
        <v>74</v>
      </c>
      <c r="F361" s="98" t="s">
        <v>981</v>
      </c>
      <c r="G361" s="98" t="s">
        <v>982</v>
      </c>
      <c r="H361" s="98" t="s">
        <v>2657</v>
      </c>
      <c r="I361" s="127" t="s">
        <v>979</v>
      </c>
      <c r="J361" s="98" t="s">
        <v>979</v>
      </c>
      <c r="K361" s="98">
        <v>1</v>
      </c>
      <c r="L361" s="98">
        <v>40</v>
      </c>
      <c r="M361" s="111">
        <v>45226</v>
      </c>
      <c r="N361" s="305">
        <v>0.25</v>
      </c>
      <c r="O361" s="111">
        <v>45226</v>
      </c>
      <c r="P361" s="305">
        <v>0.75</v>
      </c>
      <c r="Q361" s="98" t="s">
        <v>983</v>
      </c>
      <c r="R361" s="98">
        <v>3113309197</v>
      </c>
      <c r="S361" s="110"/>
      <c r="T361" s="110">
        <v>81994</v>
      </c>
      <c r="U361" s="110">
        <v>122380</v>
      </c>
      <c r="V361" s="110">
        <v>312</v>
      </c>
      <c r="W361" s="110" t="str">
        <f>IF(AD361="CANCELADO","N/A",VLOOKUP(V361,MOVIL!$A:$B,2))</f>
        <v>EXZ188</v>
      </c>
      <c r="X361" s="98" t="str">
        <f>IF(AD361="CANCELADO","N/A",VLOOKUP(V361,MOVIL!$A:$P,16))</f>
        <v>ELI CARREÑO</v>
      </c>
      <c r="Y361" s="110">
        <f>IF(AD361="CANCELADO","N/A",VLOOKUP(V361,MOVIL!$A:$Q,17))</f>
        <v>313608820</v>
      </c>
      <c r="Z361" s="135">
        <v>682027.11940373771</v>
      </c>
      <c r="AA361" s="110"/>
      <c r="AB361" s="110"/>
      <c r="AC361" s="248">
        <f t="shared" si="5"/>
        <v>682027.11940373771</v>
      </c>
      <c r="AD361" s="117"/>
      <c r="AE361" s="117"/>
    </row>
    <row r="362" spans="1:32" s="107" customFormat="1" ht="21" hidden="1" customHeight="1" x14ac:dyDescent="0.2">
      <c r="A362" s="109">
        <v>358</v>
      </c>
      <c r="B362" s="98"/>
      <c r="C362" s="98" t="s">
        <v>218</v>
      </c>
      <c r="D362" s="111">
        <v>45216</v>
      </c>
      <c r="E362" s="98">
        <v>74</v>
      </c>
      <c r="F362" s="98" t="s">
        <v>981</v>
      </c>
      <c r="G362" s="98" t="s">
        <v>982</v>
      </c>
      <c r="H362" s="98" t="s">
        <v>2657</v>
      </c>
      <c r="I362" s="127" t="s">
        <v>979</v>
      </c>
      <c r="J362" s="98" t="s">
        <v>979</v>
      </c>
      <c r="K362" s="98">
        <v>1</v>
      </c>
      <c r="L362" s="98">
        <v>40</v>
      </c>
      <c r="M362" s="111">
        <v>45226</v>
      </c>
      <c r="N362" s="305">
        <v>0.25</v>
      </c>
      <c r="O362" s="111">
        <v>45226</v>
      </c>
      <c r="P362" s="305">
        <v>0.75</v>
      </c>
      <c r="Q362" s="98" t="s">
        <v>983</v>
      </c>
      <c r="R362" s="98">
        <v>3113309197</v>
      </c>
      <c r="S362" s="110"/>
      <c r="T362" s="110">
        <v>81994</v>
      </c>
      <c r="U362" s="110">
        <v>122379</v>
      </c>
      <c r="V362" s="110">
        <v>429</v>
      </c>
      <c r="W362" s="110" t="str">
        <f>IF(AD362="CANCELADO","N/A",VLOOKUP(V362,MOVIL!$A:$B,2))</f>
        <v>KNZ845</v>
      </c>
      <c r="X362" s="98" t="str">
        <f>IF(AD362="CANCELADO","N/A",VLOOKUP(V362,MOVIL!$A:$P,16))</f>
        <v>MORALES SANCHEZ OSCAR ARMANDO</v>
      </c>
      <c r="Y362" s="110">
        <f>IF(AD362="CANCELADO","N/A",VLOOKUP(V362,MOVIL!$A:$Q,17))</f>
        <v>3102463894</v>
      </c>
      <c r="Z362" s="134">
        <v>682027.11940373771</v>
      </c>
      <c r="AA362" s="110"/>
      <c r="AB362" s="110"/>
      <c r="AC362" s="248">
        <f t="shared" si="5"/>
        <v>682027.11940373771</v>
      </c>
      <c r="AD362" s="117"/>
      <c r="AE362" s="117"/>
    </row>
    <row r="363" spans="1:32" s="107" customFormat="1" ht="21" hidden="1" customHeight="1" x14ac:dyDescent="0.2">
      <c r="A363" s="109">
        <v>359</v>
      </c>
      <c r="B363" s="110">
        <v>15</v>
      </c>
      <c r="C363" s="113" t="s">
        <v>21</v>
      </c>
      <c r="D363" s="111">
        <v>45196</v>
      </c>
      <c r="E363" s="110">
        <v>138</v>
      </c>
      <c r="F363" s="98" t="s">
        <v>522</v>
      </c>
      <c r="G363" s="159" t="s">
        <v>522</v>
      </c>
      <c r="H363" s="98" t="s">
        <v>524</v>
      </c>
      <c r="I363" s="123" t="s">
        <v>902</v>
      </c>
      <c r="J363" s="113" t="s">
        <v>902</v>
      </c>
      <c r="K363" s="110">
        <v>1</v>
      </c>
      <c r="L363" s="110">
        <v>44</v>
      </c>
      <c r="M363" s="159">
        <v>45226</v>
      </c>
      <c r="N363" s="128">
        <v>0.125</v>
      </c>
      <c r="O363" s="159">
        <v>45226</v>
      </c>
      <c r="P363" s="216">
        <v>0.95833333333333337</v>
      </c>
      <c r="Q363" s="113" t="s">
        <v>264</v>
      </c>
      <c r="R363" s="110">
        <v>3138119732</v>
      </c>
      <c r="S363" s="110"/>
      <c r="T363" s="110">
        <v>81991</v>
      </c>
      <c r="U363" s="110">
        <v>122375</v>
      </c>
      <c r="V363" s="110">
        <v>337</v>
      </c>
      <c r="W363" s="110" t="str">
        <f>IF(AD363="CANCELADO","N/A",VLOOKUP(V363,MOVIL!$A:$B,2))</f>
        <v>EXZ188</v>
      </c>
      <c r="X363" s="98" t="str">
        <f>IF(AD363="CANCELADO","N/A",VLOOKUP(V363,MOVIL!$A:$P,16))</f>
        <v>ELI CARREÑO</v>
      </c>
      <c r="Y363" s="110">
        <f>IF(AD363="CANCELADO","N/A",VLOOKUP(V363,MOVIL!$A:$Q,17))</f>
        <v>313608820</v>
      </c>
      <c r="Z363" s="135">
        <v>1364054.2388074754</v>
      </c>
      <c r="AA363" s="110"/>
      <c r="AB363" s="110"/>
      <c r="AC363" s="248">
        <f t="shared" si="5"/>
        <v>1364054.2388074754</v>
      </c>
      <c r="AD363" s="117"/>
      <c r="AE363" s="117"/>
    </row>
    <row r="364" spans="1:32" s="107" customFormat="1" ht="21" hidden="1" customHeight="1" x14ac:dyDescent="0.2">
      <c r="A364" s="109">
        <v>360</v>
      </c>
      <c r="B364" s="186">
        <v>16</v>
      </c>
      <c r="C364" s="184" t="s">
        <v>21</v>
      </c>
      <c r="D364" s="183">
        <v>45211</v>
      </c>
      <c r="E364" s="186">
        <v>90</v>
      </c>
      <c r="F364" s="289" t="s">
        <v>45</v>
      </c>
      <c r="G364" s="289" t="s">
        <v>937</v>
      </c>
      <c r="H364" s="184"/>
      <c r="I364" s="262" t="s">
        <v>902</v>
      </c>
      <c r="J364" s="182" t="s">
        <v>902</v>
      </c>
      <c r="K364" s="184" t="s">
        <v>842</v>
      </c>
      <c r="L364" s="184">
        <v>23</v>
      </c>
      <c r="M364" s="183">
        <v>45227</v>
      </c>
      <c r="N364" s="184" t="s">
        <v>244</v>
      </c>
      <c r="O364" s="183">
        <v>45227</v>
      </c>
      <c r="P364" s="184" t="s">
        <v>237</v>
      </c>
      <c r="Q364" s="184" t="s">
        <v>299</v>
      </c>
      <c r="R364" s="184" t="s">
        <v>938</v>
      </c>
      <c r="S364" s="193" t="s">
        <v>827</v>
      </c>
      <c r="T364" s="186"/>
      <c r="U364" s="186"/>
      <c r="V364" s="186"/>
      <c r="W364" s="186" t="str">
        <f>IF(AD364="CANCELADO","N/A",VLOOKUP(V364,MOVIL!$A:$B,2))</f>
        <v>N/A</v>
      </c>
      <c r="X364" s="184" t="str">
        <f>IF(AD364="CANCELADO","N/A",VLOOKUP(V364,MOVIL!$A:$P,16))</f>
        <v>N/A</v>
      </c>
      <c r="Y364" s="186" t="str">
        <f>IF(AD364="CANCELADO","N/A",VLOOKUP(V364,MOVIL!$A:$Q,17))</f>
        <v>N/A</v>
      </c>
      <c r="Z364" s="246"/>
      <c r="AA364" s="186"/>
      <c r="AB364" s="186"/>
      <c r="AC364" s="266">
        <f t="shared" si="5"/>
        <v>0</v>
      </c>
      <c r="AD364" s="193" t="s">
        <v>827</v>
      </c>
      <c r="AE364" s="181"/>
      <c r="AF364" s="382"/>
    </row>
    <row r="365" spans="1:32" s="107" customFormat="1" ht="21" hidden="1" customHeight="1" x14ac:dyDescent="0.2">
      <c r="A365" s="109">
        <v>361</v>
      </c>
      <c r="B365" s="98">
        <f>+B364+1</f>
        <v>17</v>
      </c>
      <c r="C365" s="113" t="s">
        <v>72</v>
      </c>
      <c r="D365" s="159">
        <v>45175</v>
      </c>
      <c r="E365" s="98">
        <v>214</v>
      </c>
      <c r="F365" s="99" t="s">
        <v>769</v>
      </c>
      <c r="G365" s="99" t="s">
        <v>769</v>
      </c>
      <c r="H365" s="98" t="s">
        <v>93</v>
      </c>
      <c r="I365" s="106" t="s">
        <v>201</v>
      </c>
      <c r="J365" s="106" t="s">
        <v>201</v>
      </c>
      <c r="K365" s="98">
        <v>1</v>
      </c>
      <c r="L365" s="129">
        <v>40</v>
      </c>
      <c r="M365" s="159">
        <v>45227</v>
      </c>
      <c r="N365" s="216">
        <v>0.25</v>
      </c>
      <c r="O365" s="159">
        <v>45227</v>
      </c>
      <c r="P365" s="216">
        <v>0.77083333333333337</v>
      </c>
      <c r="Q365" s="98" t="s">
        <v>770</v>
      </c>
      <c r="R365" s="99">
        <v>3118201915</v>
      </c>
      <c r="S365" s="117"/>
      <c r="T365" s="110">
        <v>82030</v>
      </c>
      <c r="U365" s="110">
        <v>122936</v>
      </c>
      <c r="V365" s="110">
        <v>410</v>
      </c>
      <c r="W365" s="110" t="str">
        <f>IF(AD365="CANCELADO","N/A",VLOOKUP(V365,MOVIL!$A:$B,2))</f>
        <v>KNZ845</v>
      </c>
      <c r="X365" s="98" t="str">
        <f>IF(AD365="CANCELADO","N/A",VLOOKUP(V365,MOVIL!$A:$P,16))</f>
        <v>MORALES SANCHEZ OSCAR ARMANDO</v>
      </c>
      <c r="Y365" s="110">
        <f>IF(AD365="CANCELADO","N/A",VLOOKUP(V365,MOVIL!$A:$Q,17))</f>
        <v>3102463894</v>
      </c>
      <c r="Z365" s="135">
        <v>1066917.5297782072</v>
      </c>
      <c r="AA365" s="120"/>
      <c r="AB365" s="117"/>
      <c r="AC365" s="248">
        <f t="shared" si="5"/>
        <v>1066917.5297782072</v>
      </c>
      <c r="AD365" s="117"/>
      <c r="AE365" s="117"/>
    </row>
    <row r="366" spans="1:32" s="107" customFormat="1" ht="21" hidden="1" customHeight="1" x14ac:dyDescent="0.2">
      <c r="A366" s="109">
        <v>362</v>
      </c>
      <c r="B366" s="308">
        <f>+B365+1</f>
        <v>18</v>
      </c>
      <c r="C366" s="322" t="s">
        <v>72</v>
      </c>
      <c r="D366" s="394">
        <v>45175</v>
      </c>
      <c r="E366" s="308">
        <v>209</v>
      </c>
      <c r="F366" s="308" t="s">
        <v>761</v>
      </c>
      <c r="G366" s="308" t="s">
        <v>761</v>
      </c>
      <c r="H366" s="184"/>
      <c r="I366" s="241" t="s">
        <v>201</v>
      </c>
      <c r="J366" s="242" t="s">
        <v>201</v>
      </c>
      <c r="K366" s="308">
        <v>2</v>
      </c>
      <c r="L366" s="308">
        <v>28</v>
      </c>
      <c r="M366" s="394">
        <v>45227</v>
      </c>
      <c r="N366" s="414">
        <v>0.25</v>
      </c>
      <c r="O366" s="394">
        <v>45228</v>
      </c>
      <c r="P366" s="414">
        <v>0.77083333333333337</v>
      </c>
      <c r="Q366" s="308" t="s">
        <v>776</v>
      </c>
      <c r="R366" s="308">
        <v>3102173576</v>
      </c>
      <c r="S366" s="326" t="s">
        <v>827</v>
      </c>
      <c r="T366" s="246"/>
      <c r="U366" s="390"/>
      <c r="V366" s="246"/>
      <c r="W366" s="186" t="str">
        <f>IF(AD366="CANCELADO","N/A",VLOOKUP(V366,MOVIL!$A:$B,2))</f>
        <v>N/A</v>
      </c>
      <c r="X366" s="184" t="str">
        <f>IF(AD366="CANCELADO","N/A",VLOOKUP(V366,MOVIL!$A:$P,16))</f>
        <v>N/A</v>
      </c>
      <c r="Y366" s="186" t="str">
        <f>IF(AD366="CANCELADO","N/A",VLOOKUP(V366,MOVIL!$A:$Q,17))</f>
        <v>N/A</v>
      </c>
      <c r="Z366" s="190"/>
      <c r="AA366" s="426"/>
      <c r="AB366" s="190"/>
      <c r="AC366" s="327">
        <f t="shared" si="5"/>
        <v>0</v>
      </c>
      <c r="AD366" s="193" t="s">
        <v>827</v>
      </c>
      <c r="AE366" s="181"/>
      <c r="AF366" s="382"/>
    </row>
    <row r="367" spans="1:32" s="107" customFormat="1" ht="21" hidden="1" customHeight="1" x14ac:dyDescent="0.2">
      <c r="A367" s="109">
        <v>363</v>
      </c>
      <c r="B367" s="145">
        <v>43</v>
      </c>
      <c r="C367" s="112" t="s">
        <v>139</v>
      </c>
      <c r="D367" s="273">
        <v>45210</v>
      </c>
      <c r="E367" s="145">
        <v>314</v>
      </c>
      <c r="F367" s="249" t="s">
        <v>636</v>
      </c>
      <c r="G367" s="249" t="s">
        <v>636</v>
      </c>
      <c r="H367" s="98" t="s">
        <v>356</v>
      </c>
      <c r="I367" s="112" t="s">
        <v>867</v>
      </c>
      <c r="J367" s="112"/>
      <c r="K367" s="145">
        <v>1</v>
      </c>
      <c r="L367" s="145">
        <v>12</v>
      </c>
      <c r="M367" s="249">
        <v>45227</v>
      </c>
      <c r="N367" s="311">
        <v>0.25</v>
      </c>
      <c r="O367" s="249">
        <v>45227</v>
      </c>
      <c r="P367" s="250">
        <v>0.79166666666666663</v>
      </c>
      <c r="Q367" s="112" t="s">
        <v>637</v>
      </c>
      <c r="R367" s="104">
        <v>3153157173</v>
      </c>
      <c r="S367" s="110"/>
      <c r="T367" s="145">
        <v>82032</v>
      </c>
      <c r="U367" s="145">
        <v>122940</v>
      </c>
      <c r="V367" s="145">
        <v>404</v>
      </c>
      <c r="W367" s="110" t="str">
        <f>IF(AD367="CANCELADO","N/A",VLOOKUP(V367,MOVIL!$A:$B,2))</f>
        <v>KNZ845</v>
      </c>
      <c r="X367" s="98" t="str">
        <f>IF(AD367="CANCELADO","N/A",VLOOKUP(V367,MOVIL!$A:$P,16))</f>
        <v>MORALES SANCHEZ OSCAR ARMANDO</v>
      </c>
      <c r="Y367" s="110">
        <f>IF(AD367="CANCELADO","N/A",VLOOKUP(V367,MOVIL!$A:$Q,17))</f>
        <v>3102463894</v>
      </c>
      <c r="Z367" s="135">
        <v>688134.20399999991</v>
      </c>
      <c r="AA367" s="145"/>
      <c r="AB367" s="145"/>
      <c r="AC367" s="254">
        <f t="shared" si="5"/>
        <v>688134.20399999991</v>
      </c>
      <c r="AD367" s="117"/>
      <c r="AE367" s="117"/>
    </row>
    <row r="368" spans="1:32" s="107" customFormat="1" ht="21" hidden="1" customHeight="1" x14ac:dyDescent="0.2">
      <c r="A368" s="109">
        <v>364</v>
      </c>
      <c r="B368" s="145"/>
      <c r="C368" s="112" t="s">
        <v>139</v>
      </c>
      <c r="D368" s="312">
        <v>45216</v>
      </c>
      <c r="E368" s="145">
        <v>310</v>
      </c>
      <c r="F368" s="274" t="s">
        <v>940</v>
      </c>
      <c r="G368" s="274" t="s">
        <v>940</v>
      </c>
      <c r="H368" s="98" t="s">
        <v>247</v>
      </c>
      <c r="I368" s="294" t="s">
        <v>941</v>
      </c>
      <c r="J368" s="294" t="s">
        <v>941</v>
      </c>
      <c r="K368" s="313">
        <v>1</v>
      </c>
      <c r="L368" s="313">
        <v>18</v>
      </c>
      <c r="M368" s="314">
        <v>45227</v>
      </c>
      <c r="N368" s="315" t="s">
        <v>942</v>
      </c>
      <c r="O368" s="314">
        <v>45227</v>
      </c>
      <c r="P368" s="315">
        <v>0.75</v>
      </c>
      <c r="Q368" s="316" t="s">
        <v>943</v>
      </c>
      <c r="R368" s="317">
        <v>3153890452</v>
      </c>
      <c r="S368" s="294" t="s">
        <v>941</v>
      </c>
      <c r="T368" s="145">
        <v>82034</v>
      </c>
      <c r="U368" s="145">
        <v>122942</v>
      </c>
      <c r="V368" s="145">
        <v>476</v>
      </c>
      <c r="W368" s="110" t="str">
        <f>IF(AD368="CANCELADO","N/A",VLOOKUP(V368,MOVIL!$A:$B,2))</f>
        <v>LQK873</v>
      </c>
      <c r="X368" s="98" t="str">
        <f>IF(AD368="CANCELADO","N/A",VLOOKUP(V368,MOVIL!$A:$P,16))</f>
        <v>CARREÑO RAMIREZ JHON ARTURO</v>
      </c>
      <c r="Y368" s="110">
        <f>IF(AD368="CANCELADO","N/A",VLOOKUP(V368,MOVIL!$A:$Q,17))</f>
        <v>0</v>
      </c>
      <c r="Z368" s="135">
        <v>435521.55591174029</v>
      </c>
      <c r="AA368" s="145"/>
      <c r="AB368" s="145"/>
      <c r="AC368" s="254">
        <f t="shared" si="5"/>
        <v>435521.55591174029</v>
      </c>
      <c r="AD368" s="117"/>
      <c r="AE368" s="117"/>
    </row>
    <row r="369" spans="1:32" s="107" customFormat="1" ht="21" hidden="1" customHeight="1" x14ac:dyDescent="0.2">
      <c r="A369" s="109">
        <v>365</v>
      </c>
      <c r="B369" s="110">
        <v>16</v>
      </c>
      <c r="C369" s="113" t="s">
        <v>21</v>
      </c>
      <c r="D369" s="111">
        <v>45211</v>
      </c>
      <c r="E369" s="110">
        <v>110</v>
      </c>
      <c r="F369" s="98" t="s">
        <v>474</v>
      </c>
      <c r="G369" s="98" t="s">
        <v>841</v>
      </c>
      <c r="H369" s="98" t="s">
        <v>476</v>
      </c>
      <c r="I369" s="123" t="s">
        <v>902</v>
      </c>
      <c r="J369" s="113" t="s">
        <v>902</v>
      </c>
      <c r="K369" s="110" t="s">
        <v>842</v>
      </c>
      <c r="L369" s="110">
        <v>12</v>
      </c>
      <c r="M369" s="111">
        <v>45227</v>
      </c>
      <c r="N369" s="128">
        <v>0.27083333333333331</v>
      </c>
      <c r="O369" s="111">
        <v>45227</v>
      </c>
      <c r="P369" s="128" t="s">
        <v>237</v>
      </c>
      <c r="Q369" s="113" t="s">
        <v>477</v>
      </c>
      <c r="R369" s="98">
        <v>3013300945</v>
      </c>
      <c r="S369" s="110"/>
      <c r="T369" s="110">
        <v>82031</v>
      </c>
      <c r="U369" s="110">
        <v>122939</v>
      </c>
      <c r="V369" s="110">
        <v>461</v>
      </c>
      <c r="W369" s="110" t="str">
        <f>IF(AD369="CANCELADO","N/A",VLOOKUP(V369,MOVIL!$A:$B,2))</f>
        <v>LQK873</v>
      </c>
      <c r="X369" s="98" t="str">
        <f>IF(AD369="CANCELADO","N/A",VLOOKUP(V369,MOVIL!$A:$P,16))</f>
        <v>CARREÑO RAMIREZ JHON ARTURO</v>
      </c>
      <c r="Y369" s="110">
        <f>IF(AD369="CANCELADO","N/A",VLOOKUP(V369,MOVIL!$A:$Q,17))</f>
        <v>0</v>
      </c>
      <c r="Z369" s="135">
        <v>513824.40746336395</v>
      </c>
      <c r="AA369" s="110"/>
      <c r="AB369" s="110"/>
      <c r="AC369" s="248">
        <f t="shared" si="5"/>
        <v>513824.40746336395</v>
      </c>
      <c r="AD369" s="117"/>
      <c r="AE369" s="117"/>
    </row>
    <row r="370" spans="1:32" s="107" customFormat="1" ht="21" hidden="1" customHeight="1" x14ac:dyDescent="0.2">
      <c r="A370" s="109">
        <v>366</v>
      </c>
      <c r="B370" s="145">
        <v>16</v>
      </c>
      <c r="C370" s="104" t="s">
        <v>21</v>
      </c>
      <c r="D370" s="273">
        <v>45211</v>
      </c>
      <c r="E370" s="145">
        <v>33</v>
      </c>
      <c r="F370" s="274" t="s">
        <v>296</v>
      </c>
      <c r="G370" s="274" t="s">
        <v>298</v>
      </c>
      <c r="H370" s="98" t="s">
        <v>298</v>
      </c>
      <c r="I370" s="112" t="s">
        <v>902</v>
      </c>
      <c r="J370" s="112" t="s">
        <v>902</v>
      </c>
      <c r="K370" s="104" t="s">
        <v>842</v>
      </c>
      <c r="L370" s="104">
        <v>34</v>
      </c>
      <c r="M370" s="273">
        <v>45227</v>
      </c>
      <c r="N370" s="413">
        <v>0.29166666666666669</v>
      </c>
      <c r="O370" s="273">
        <v>45227</v>
      </c>
      <c r="P370" s="104" t="s">
        <v>237</v>
      </c>
      <c r="Q370" s="104" t="s">
        <v>119</v>
      </c>
      <c r="R370" s="104">
        <v>3004847586</v>
      </c>
      <c r="S370" s="145"/>
      <c r="T370" s="145">
        <v>82033</v>
      </c>
      <c r="U370" s="145">
        <v>122941</v>
      </c>
      <c r="V370" s="145">
        <v>454</v>
      </c>
      <c r="W370" s="110" t="str">
        <f>IF(AD370="CANCELADO","N/A",VLOOKUP(V370,MOVIL!$A:$B,2))</f>
        <v>KNZ845</v>
      </c>
      <c r="X370" s="98" t="str">
        <f>IF(AD370="CANCELADO","N/A",VLOOKUP(V370,MOVIL!$A:$P,16))</f>
        <v>MORALES SANCHEZ OSCAR ARMANDO</v>
      </c>
      <c r="Y370" s="110">
        <f>IF(AD370="CANCELADO","N/A",VLOOKUP(V370,MOVIL!$A:$Q,17))</f>
        <v>3102463894</v>
      </c>
      <c r="Z370" s="135">
        <v>734331.18731429847</v>
      </c>
      <c r="AA370" s="145"/>
      <c r="AB370" s="145"/>
      <c r="AC370" s="254">
        <f t="shared" si="5"/>
        <v>734331.18731429847</v>
      </c>
      <c r="AD370" s="117"/>
      <c r="AE370" s="117"/>
    </row>
    <row r="371" spans="1:32" s="107" customFormat="1" ht="21" hidden="1" customHeight="1" x14ac:dyDescent="0.2">
      <c r="A371" s="109">
        <v>367</v>
      </c>
      <c r="B371" s="110"/>
      <c r="C371" s="113" t="s">
        <v>139</v>
      </c>
      <c r="D371" s="138">
        <v>45216</v>
      </c>
      <c r="E371" s="110">
        <v>284</v>
      </c>
      <c r="F371" s="307" t="s">
        <v>214</v>
      </c>
      <c r="G371" s="307" t="s">
        <v>214</v>
      </c>
      <c r="H371" s="98" t="s">
        <v>215</v>
      </c>
      <c r="I371" s="294" t="s">
        <v>944</v>
      </c>
      <c r="J371" s="294" t="s">
        <v>944</v>
      </c>
      <c r="K371" s="139">
        <v>2</v>
      </c>
      <c r="L371" s="139">
        <v>23</v>
      </c>
      <c r="M371" s="231">
        <v>45229</v>
      </c>
      <c r="N371" s="232" t="s">
        <v>350</v>
      </c>
      <c r="O371" s="231">
        <v>45230</v>
      </c>
      <c r="P371" s="232">
        <v>0.625</v>
      </c>
      <c r="Q371" s="306" t="s">
        <v>945</v>
      </c>
      <c r="R371" s="235">
        <v>3222709584</v>
      </c>
      <c r="S371" s="230" t="s">
        <v>944</v>
      </c>
      <c r="T371" s="110">
        <v>82049</v>
      </c>
      <c r="U371" s="110">
        <v>122974</v>
      </c>
      <c r="V371" s="110">
        <v>387</v>
      </c>
      <c r="W371" s="110" t="str">
        <f>IF(AD371="CANCELADO","N/A",VLOOKUP(V371,MOVIL!$A:$B,2))</f>
        <v>EQP202</v>
      </c>
      <c r="X371" s="98" t="str">
        <f>IF(AD371="CANCELADO","N/A",VLOOKUP(V371,MOVIL!$A:$P,16))</f>
        <v>VESGA CASALLAS ALBERTO</v>
      </c>
      <c r="Y371" s="110">
        <f>IF(AD371="CANCELADO","N/A",VLOOKUP(V371,MOVIL!$A:$Q,17))</f>
        <v>3105756034</v>
      </c>
      <c r="Z371" s="135">
        <v>1442104.2385990152</v>
      </c>
      <c r="AA371" s="110"/>
      <c r="AB371" s="380"/>
      <c r="AC371" s="248">
        <f t="shared" si="5"/>
        <v>1442104.2385990152</v>
      </c>
      <c r="AD371" s="117"/>
      <c r="AE371" s="117"/>
    </row>
    <row r="372" spans="1:32" s="107" customFormat="1" ht="21" hidden="1" customHeight="1" x14ac:dyDescent="0.2">
      <c r="A372" s="109">
        <v>368</v>
      </c>
      <c r="B372" s="110"/>
      <c r="C372" s="98" t="s">
        <v>218</v>
      </c>
      <c r="D372" s="159">
        <v>45211</v>
      </c>
      <c r="E372" s="98">
        <v>247</v>
      </c>
      <c r="F372" s="137" t="s">
        <v>972</v>
      </c>
      <c r="G372" s="230" t="s">
        <v>754</v>
      </c>
      <c r="H372" s="98" t="s">
        <v>2636</v>
      </c>
      <c r="I372" s="229" t="s">
        <v>973</v>
      </c>
      <c r="J372" s="137" t="s">
        <v>756</v>
      </c>
      <c r="K372" s="110">
        <v>1</v>
      </c>
      <c r="L372" s="110">
        <v>6</v>
      </c>
      <c r="M372" s="111">
        <v>45229</v>
      </c>
      <c r="N372" s="305">
        <v>0.25</v>
      </c>
      <c r="O372" s="111">
        <v>45232</v>
      </c>
      <c r="P372" s="305">
        <v>0.625</v>
      </c>
      <c r="Q372" s="98" t="s">
        <v>974</v>
      </c>
      <c r="R372" s="235">
        <v>3207834828</v>
      </c>
      <c r="S372" s="98" t="s">
        <v>975</v>
      </c>
      <c r="T372" s="110">
        <v>82050</v>
      </c>
      <c r="U372" s="110">
        <v>122976</v>
      </c>
      <c r="V372" s="239" t="s">
        <v>976</v>
      </c>
      <c r="W372" s="110" t="str">
        <f>IF(AD372="CANCELADO","N/A",VLOOKUP(V372,MOVIL!$A:$B,2))</f>
        <v>SLG641</v>
      </c>
      <c r="X372" s="98" t="str">
        <f>IF(AD372="CANCELADO","N/A",VLOOKUP(V372,MOVIL!$A:$P,16))</f>
        <v>ORLANDO SOTO</v>
      </c>
      <c r="Y372" s="110">
        <f>IF(AD372="CANCELADO","N/A",VLOOKUP(V372,MOVIL!$A:$Q,17))</f>
        <v>3143858111</v>
      </c>
      <c r="Z372" s="134">
        <v>1033870.086008714</v>
      </c>
      <c r="AA372" s="319"/>
      <c r="AB372" s="319"/>
      <c r="AC372" s="248">
        <f t="shared" si="5"/>
        <v>1033870.086008714</v>
      </c>
      <c r="AD372" s="320" t="s">
        <v>2687</v>
      </c>
      <c r="AE372" s="117"/>
    </row>
    <row r="373" spans="1:32" s="107" customFormat="1" ht="21" hidden="1" customHeight="1" x14ac:dyDescent="0.2">
      <c r="A373" s="109">
        <v>369</v>
      </c>
      <c r="B373" s="98">
        <v>1</v>
      </c>
      <c r="C373" s="98" t="s">
        <v>218</v>
      </c>
      <c r="D373" s="111">
        <v>45209</v>
      </c>
      <c r="E373" s="98">
        <v>247</v>
      </c>
      <c r="F373" s="98" t="s">
        <v>984</v>
      </c>
      <c r="G373" s="98" t="s">
        <v>985</v>
      </c>
      <c r="H373" s="98" t="s">
        <v>2636</v>
      </c>
      <c r="I373" s="127" t="s">
        <v>756</v>
      </c>
      <c r="J373" s="98" t="s">
        <v>755</v>
      </c>
      <c r="K373" s="98">
        <v>1</v>
      </c>
      <c r="L373" s="98">
        <v>40</v>
      </c>
      <c r="M373" s="111">
        <v>45229</v>
      </c>
      <c r="N373" s="305">
        <v>0.25</v>
      </c>
      <c r="O373" s="159">
        <v>45236</v>
      </c>
      <c r="P373" s="305">
        <v>0.625</v>
      </c>
      <c r="Q373" s="98" t="s">
        <v>757</v>
      </c>
      <c r="R373" s="98" t="s">
        <v>986</v>
      </c>
      <c r="S373" s="98" t="s">
        <v>987</v>
      </c>
      <c r="T373" s="110">
        <v>82050</v>
      </c>
      <c r="U373" s="110">
        <v>122976</v>
      </c>
      <c r="V373" s="129">
        <v>397</v>
      </c>
      <c r="W373" s="110" t="str">
        <f>IF(AD373="CANCELADO","N/A",VLOOKUP(V373,MOVIL!$A:$B,2))</f>
        <v>KNZ845</v>
      </c>
      <c r="X373" s="98" t="str">
        <f>IF(AD373="CANCELADO","N/A",VLOOKUP(V373,MOVIL!$A:$P,16))</f>
        <v>MORALES SANCHEZ OSCAR ARMANDO</v>
      </c>
      <c r="Y373" s="110">
        <f>IF(AD373="CANCELADO","N/A",VLOOKUP(V373,MOVIL!$A:$Q,17))</f>
        <v>3102463894</v>
      </c>
      <c r="Z373" s="134">
        <v>1133870.086008714</v>
      </c>
      <c r="AA373" s="98"/>
      <c r="AB373" s="98"/>
      <c r="AC373" s="248">
        <f t="shared" si="5"/>
        <v>1133870.086008714</v>
      </c>
      <c r="AD373" s="117"/>
      <c r="AE373" s="117"/>
    </row>
    <row r="374" spans="1:32" s="107" customFormat="1" ht="21" hidden="1" customHeight="1" x14ac:dyDescent="0.2">
      <c r="A374" s="109">
        <v>370</v>
      </c>
      <c r="B374" s="98">
        <v>1</v>
      </c>
      <c r="C374" s="98" t="s">
        <v>218</v>
      </c>
      <c r="D374" s="111">
        <v>45209</v>
      </c>
      <c r="E374" s="98">
        <v>247</v>
      </c>
      <c r="F374" s="110" t="s">
        <v>753</v>
      </c>
      <c r="G374" s="98" t="s">
        <v>754</v>
      </c>
      <c r="H374" s="98" t="s">
        <v>2636</v>
      </c>
      <c r="I374" s="127" t="s">
        <v>755</v>
      </c>
      <c r="J374" s="98" t="s">
        <v>756</v>
      </c>
      <c r="K374" s="98">
        <v>1</v>
      </c>
      <c r="L374" s="98">
        <v>40</v>
      </c>
      <c r="M374" s="111">
        <v>45229</v>
      </c>
      <c r="N374" s="305">
        <v>0.25</v>
      </c>
      <c r="O374" s="111">
        <v>45236</v>
      </c>
      <c r="P374" s="305">
        <v>0.58333333333333337</v>
      </c>
      <c r="Q374" s="98" t="s">
        <v>757</v>
      </c>
      <c r="R374" s="98" t="s">
        <v>758</v>
      </c>
      <c r="S374" s="98" t="s">
        <v>759</v>
      </c>
      <c r="T374" s="98">
        <v>81947</v>
      </c>
      <c r="U374" s="98"/>
      <c r="V374" s="98">
        <v>371</v>
      </c>
      <c r="W374" s="110" t="str">
        <f>IF(AD374="CANCELADO","N/A",VLOOKUP(V374,MOVIL!$A:$B,2))</f>
        <v>EQP202</v>
      </c>
      <c r="X374" s="98" t="str">
        <f>IF(AD374="CANCELADO","N/A",VLOOKUP(V374,MOVIL!$A:$P,16))</f>
        <v>VESGA CASALLAS ALBERTO</v>
      </c>
      <c r="Y374" s="110">
        <f>IF(AD374="CANCELADO","N/A",VLOOKUP(V374,MOVIL!$A:$Q,17))</f>
        <v>3105756034</v>
      </c>
      <c r="Z374" s="134">
        <v>1133870.086008714</v>
      </c>
      <c r="AA374" s="98"/>
      <c r="AB374" s="98"/>
      <c r="AC374" s="248">
        <f t="shared" si="5"/>
        <v>1133870.086008714</v>
      </c>
      <c r="AD374" s="117"/>
      <c r="AE374" s="117"/>
    </row>
    <row r="375" spans="1:32" s="107" customFormat="1" ht="21" hidden="1" customHeight="1" x14ac:dyDescent="0.2">
      <c r="A375" s="109">
        <v>371</v>
      </c>
      <c r="B375" s="145">
        <v>16</v>
      </c>
      <c r="C375" s="113" t="s">
        <v>21</v>
      </c>
      <c r="D375" s="273">
        <v>45211</v>
      </c>
      <c r="E375" s="145">
        <v>19</v>
      </c>
      <c r="F375" s="104" t="s">
        <v>843</v>
      </c>
      <c r="G375" s="104" t="s">
        <v>843</v>
      </c>
      <c r="H375" s="98" t="s">
        <v>469</v>
      </c>
      <c r="I375" s="123" t="s">
        <v>902</v>
      </c>
      <c r="J375" s="113" t="s">
        <v>902</v>
      </c>
      <c r="K375" s="145" t="s">
        <v>842</v>
      </c>
      <c r="L375" s="145">
        <v>17</v>
      </c>
      <c r="M375" s="273">
        <v>45229</v>
      </c>
      <c r="N375" s="311">
        <v>0.22916666666666666</v>
      </c>
      <c r="O375" s="273">
        <v>45229</v>
      </c>
      <c r="P375" s="311" t="s">
        <v>237</v>
      </c>
      <c r="Q375" s="112" t="s">
        <v>113</v>
      </c>
      <c r="R375" s="158">
        <v>3123890934</v>
      </c>
      <c r="S375" s="145"/>
      <c r="T375" s="145">
        <v>82046</v>
      </c>
      <c r="U375" s="145"/>
      <c r="V375" s="145">
        <v>254</v>
      </c>
      <c r="W375" s="110" t="str">
        <f>IF(AD375="CANCELADO","N/A",VLOOKUP(V375,MOVIL!$A:$B,2))</f>
        <v>GUQ909</v>
      </c>
      <c r="X375" s="98" t="str">
        <f>IF(AD375="CANCELADO","N/A",VLOOKUP(V375,MOVIL!$A:$P,16))</f>
        <v>ROJAS ANGARITA JOSE ELIESER</v>
      </c>
      <c r="Y375" s="110">
        <f>IF(AD375="CANCELADO","N/A",VLOOKUP(V375,MOVIL!$A:$Q,17))</f>
        <v>3123240346</v>
      </c>
      <c r="Z375" s="135">
        <v>394469.66156770987</v>
      </c>
      <c r="AA375" s="145"/>
      <c r="AB375" s="145"/>
      <c r="AC375" s="254">
        <f t="shared" si="5"/>
        <v>394469.66156770987</v>
      </c>
      <c r="AD375" s="117"/>
      <c r="AE375" s="117"/>
    </row>
    <row r="376" spans="1:32" s="107" customFormat="1" ht="21" hidden="1" customHeight="1" x14ac:dyDescent="0.2">
      <c r="A376" s="109">
        <v>372</v>
      </c>
      <c r="B376" s="110">
        <v>16</v>
      </c>
      <c r="C376" s="113" t="s">
        <v>21</v>
      </c>
      <c r="D376" s="111">
        <v>45211</v>
      </c>
      <c r="E376" s="110">
        <v>52</v>
      </c>
      <c r="F376" s="98" t="s">
        <v>354</v>
      </c>
      <c r="G376" s="98" t="s">
        <v>844</v>
      </c>
      <c r="H376" s="98" t="s">
        <v>356</v>
      </c>
      <c r="I376" s="112" t="s">
        <v>902</v>
      </c>
      <c r="J376" s="112" t="s">
        <v>902</v>
      </c>
      <c r="K376" s="110" t="s">
        <v>842</v>
      </c>
      <c r="L376" s="110">
        <v>23</v>
      </c>
      <c r="M376" s="111">
        <v>45229</v>
      </c>
      <c r="N376" s="311" t="s">
        <v>244</v>
      </c>
      <c r="O376" s="111">
        <v>45229</v>
      </c>
      <c r="P376" s="128" t="s">
        <v>237</v>
      </c>
      <c r="Q376" s="113" t="s">
        <v>357</v>
      </c>
      <c r="R376" s="98" t="s">
        <v>358</v>
      </c>
      <c r="S376" s="110"/>
      <c r="T376" s="110">
        <v>82048</v>
      </c>
      <c r="U376" s="110">
        <v>122975</v>
      </c>
      <c r="V376" s="110">
        <v>476</v>
      </c>
      <c r="W376" s="110" t="str">
        <f>IF(AD376="CANCELADO","N/A",VLOOKUP(V376,MOVIL!$A:$B,2))</f>
        <v>LQK873</v>
      </c>
      <c r="X376" s="98" t="str">
        <f>IF(AD376="CANCELADO","N/A",VLOOKUP(V376,MOVIL!$A:$P,16))</f>
        <v>CARREÑO RAMIREZ JHON ARTURO</v>
      </c>
      <c r="Y376" s="110">
        <f>IF(AD376="CANCELADO","N/A",VLOOKUP(V376,MOVIL!$A:$Q,17))</f>
        <v>0</v>
      </c>
      <c r="Z376" s="135">
        <v>684331.18731429847</v>
      </c>
      <c r="AA376" s="110"/>
      <c r="AB376" s="110"/>
      <c r="AC376" s="248">
        <f t="shared" si="5"/>
        <v>684331.18731429847</v>
      </c>
      <c r="AD376" s="117"/>
      <c r="AE376" s="117"/>
    </row>
    <row r="377" spans="1:32" s="107" customFormat="1" ht="21" hidden="1" customHeight="1" x14ac:dyDescent="0.2">
      <c r="A377" s="109">
        <v>373</v>
      </c>
      <c r="B377" s="113">
        <v>17</v>
      </c>
      <c r="C377" s="113" t="s">
        <v>21</v>
      </c>
      <c r="D377" s="111">
        <v>45226</v>
      </c>
      <c r="E377" s="113">
        <v>32</v>
      </c>
      <c r="F377" s="174" t="s">
        <v>117</v>
      </c>
      <c r="G377" s="113" t="s">
        <v>56</v>
      </c>
      <c r="H377" s="98" t="s">
        <v>56</v>
      </c>
      <c r="I377" s="123" t="s">
        <v>902</v>
      </c>
      <c r="J377" s="113" t="s">
        <v>902</v>
      </c>
      <c r="K377" s="110">
        <v>1</v>
      </c>
      <c r="L377" s="110">
        <v>37</v>
      </c>
      <c r="M377" s="111">
        <v>45229</v>
      </c>
      <c r="N377" s="305">
        <v>0.25</v>
      </c>
      <c r="O377" s="111">
        <v>45229</v>
      </c>
      <c r="P377" s="305">
        <v>0.79166666666666663</v>
      </c>
      <c r="Q377" s="98" t="s">
        <v>119</v>
      </c>
      <c r="R377" s="110">
        <v>3004847586</v>
      </c>
      <c r="S377" s="110"/>
      <c r="T377" s="110">
        <v>82051</v>
      </c>
      <c r="U377" s="110">
        <v>122977</v>
      </c>
      <c r="V377" s="110">
        <v>537</v>
      </c>
      <c r="W377" s="110" t="str">
        <f>IF(AD377="CANCELADO","N/A",VLOOKUP(V377,MOVIL!$A:$B,2))</f>
        <v>LQK873</v>
      </c>
      <c r="X377" s="98" t="str">
        <f>IF(AD377="CANCELADO","N/A",VLOOKUP(V377,MOVIL!$A:$P,16))</f>
        <v>CARREÑO RAMIREZ JHON ARTURO</v>
      </c>
      <c r="Y377" s="110">
        <f>IF(AD377="CANCELADO","N/A",VLOOKUP(V377,MOVIL!$A:$Q,17))</f>
        <v>0</v>
      </c>
      <c r="Z377" s="134">
        <v>870736.61119504599</v>
      </c>
      <c r="AA377" s="110"/>
      <c r="AB377" s="110"/>
      <c r="AC377" s="248">
        <f t="shared" si="5"/>
        <v>870736.61119504599</v>
      </c>
      <c r="AD377" s="117"/>
      <c r="AE377" s="117"/>
    </row>
    <row r="378" spans="1:32" s="107" customFormat="1" ht="21" hidden="1" customHeight="1" x14ac:dyDescent="0.2">
      <c r="A378" s="109">
        <v>374</v>
      </c>
      <c r="B378" s="186">
        <v>16</v>
      </c>
      <c r="C378" s="182" t="s">
        <v>21</v>
      </c>
      <c r="D378" s="183">
        <v>45211</v>
      </c>
      <c r="E378" s="186">
        <v>76</v>
      </c>
      <c r="F378" s="184" t="s">
        <v>27</v>
      </c>
      <c r="G378" s="184" t="s">
        <v>848</v>
      </c>
      <c r="H378" s="184"/>
      <c r="I378" s="262" t="s">
        <v>902</v>
      </c>
      <c r="J378" s="182" t="s">
        <v>902</v>
      </c>
      <c r="K378" s="186" t="s">
        <v>847</v>
      </c>
      <c r="L378" s="186">
        <v>16</v>
      </c>
      <c r="M378" s="183">
        <v>45230</v>
      </c>
      <c r="N378" s="269" t="s">
        <v>849</v>
      </c>
      <c r="O378" s="183">
        <v>45231</v>
      </c>
      <c r="P378" s="269" t="s">
        <v>372</v>
      </c>
      <c r="Q378" s="182" t="s">
        <v>30</v>
      </c>
      <c r="R378" s="184" t="s">
        <v>850</v>
      </c>
      <c r="S378" s="193" t="s">
        <v>827</v>
      </c>
      <c r="T378" s="186"/>
      <c r="U378" s="186"/>
      <c r="V378" s="186" t="s">
        <v>851</v>
      </c>
      <c r="W378" s="186" t="str">
        <f>IF(AD378="CANCELADO","N/A",VLOOKUP(V378,MOVIL!$A:$B,2))</f>
        <v>N/A</v>
      </c>
      <c r="X378" s="184" t="str">
        <f>IF(AD378="CANCELADO","N/A",VLOOKUP(V378,MOVIL!$A:$P,16))</f>
        <v>N/A</v>
      </c>
      <c r="Y378" s="186" t="str">
        <f>IF(AD378="CANCELADO","N/A",VLOOKUP(V378,MOVIL!$A:$Q,17))</f>
        <v>N/A</v>
      </c>
      <c r="Z378" s="186"/>
      <c r="AA378" s="186"/>
      <c r="AB378" s="186"/>
      <c r="AC378" s="266">
        <f t="shared" si="5"/>
        <v>0</v>
      </c>
      <c r="AD378" s="193" t="s">
        <v>827</v>
      </c>
      <c r="AE378" s="181"/>
      <c r="AF378" s="382"/>
    </row>
    <row r="379" spans="1:32" s="107" customFormat="1" ht="21" hidden="1" customHeight="1" x14ac:dyDescent="0.2">
      <c r="A379" s="109">
        <v>375</v>
      </c>
      <c r="B379" s="184">
        <f>+B378+1</f>
        <v>17</v>
      </c>
      <c r="C379" s="182" t="s">
        <v>72</v>
      </c>
      <c r="D379" s="240">
        <v>45175</v>
      </c>
      <c r="E379" s="184">
        <v>207</v>
      </c>
      <c r="F379" s="242" t="s">
        <v>777</v>
      </c>
      <c r="G379" s="242" t="s">
        <v>777</v>
      </c>
      <c r="H379" s="184"/>
      <c r="I379" s="309" t="s">
        <v>201</v>
      </c>
      <c r="J379" s="309" t="s">
        <v>201</v>
      </c>
      <c r="K379" s="184">
        <v>5</v>
      </c>
      <c r="L379" s="184">
        <v>96</v>
      </c>
      <c r="M379" s="240">
        <v>45230</v>
      </c>
      <c r="N379" s="263">
        <v>4.1666666666666664E-2</v>
      </c>
      <c r="O379" s="240">
        <v>45234</v>
      </c>
      <c r="P379" s="263">
        <v>0.83333333333333337</v>
      </c>
      <c r="Q379" s="242" t="s">
        <v>778</v>
      </c>
      <c r="R379" s="242">
        <v>3123314506</v>
      </c>
      <c r="S379" s="193" t="s">
        <v>827</v>
      </c>
      <c r="T379" s="186"/>
      <c r="U379" s="186"/>
      <c r="V379" s="186"/>
      <c r="W379" s="186" t="str">
        <f>IF(AD379="CANCELADO","N/A",VLOOKUP(V379,MOVIL!$A:$B,2))</f>
        <v>N/A</v>
      </c>
      <c r="X379" s="184" t="str">
        <f>IF(AD379="CANCELADO","N/A",VLOOKUP(V379,MOVIL!$A:$P,16))</f>
        <v>N/A</v>
      </c>
      <c r="Y379" s="186" t="str">
        <f>IF(AD379="CANCELADO","N/A",VLOOKUP(V379,MOVIL!$A:$Q,17))</f>
        <v>N/A</v>
      </c>
      <c r="Z379" s="181"/>
      <c r="AA379" s="191"/>
      <c r="AB379" s="181"/>
      <c r="AC379" s="266">
        <f t="shared" si="5"/>
        <v>0</v>
      </c>
      <c r="AD379" s="193" t="s">
        <v>827</v>
      </c>
      <c r="AE379" s="181"/>
      <c r="AF379" s="382"/>
    </row>
    <row r="380" spans="1:32" s="107" customFormat="1" ht="21" hidden="1" customHeight="1" x14ac:dyDescent="0.2">
      <c r="A380" s="109">
        <v>376</v>
      </c>
      <c r="B380" s="246">
        <v>2</v>
      </c>
      <c r="C380" s="308" t="s">
        <v>218</v>
      </c>
      <c r="D380" s="323">
        <v>45195</v>
      </c>
      <c r="E380" s="246">
        <v>247</v>
      </c>
      <c r="F380" s="321" t="s">
        <v>831</v>
      </c>
      <c r="G380" s="321" t="s">
        <v>832</v>
      </c>
      <c r="H380" s="184"/>
      <c r="I380" s="321" t="s">
        <v>830</v>
      </c>
      <c r="J380" s="321" t="s">
        <v>756</v>
      </c>
      <c r="K380" s="246">
        <v>1</v>
      </c>
      <c r="L380" s="246">
        <v>40</v>
      </c>
      <c r="M380" s="240">
        <v>45230</v>
      </c>
      <c r="N380" s="269">
        <v>0.58333333333333337</v>
      </c>
      <c r="O380" s="394">
        <v>45230</v>
      </c>
      <c r="P380" s="263"/>
      <c r="Q380" s="418" t="s">
        <v>757</v>
      </c>
      <c r="R380" s="308" t="s">
        <v>758</v>
      </c>
      <c r="S380" s="193" t="s">
        <v>827</v>
      </c>
      <c r="T380" s="246"/>
      <c r="U380" s="246"/>
      <c r="V380" s="246"/>
      <c r="W380" s="186" t="str">
        <f>IF(AD380="CANCELADO","N/A",VLOOKUP(V380,MOVIL!$A:$B,2))</f>
        <v>N/A</v>
      </c>
      <c r="X380" s="184" t="str">
        <f>IF(AD380="CANCELADO","N/A",VLOOKUP(V380,MOVIL!$A:$P,16))</f>
        <v>N/A</v>
      </c>
      <c r="Y380" s="186" t="str">
        <f>IF(AD380="CANCELADO","N/A",VLOOKUP(V380,MOVIL!$A:$Q,17))</f>
        <v>N/A</v>
      </c>
      <c r="Z380" s="186"/>
      <c r="AA380" s="246"/>
      <c r="AB380" s="246"/>
      <c r="AC380" s="327">
        <f t="shared" si="5"/>
        <v>0</v>
      </c>
      <c r="AD380" s="193" t="s">
        <v>827</v>
      </c>
      <c r="AE380" s="181"/>
      <c r="AF380" s="382"/>
    </row>
    <row r="381" spans="1:32" s="107" customFormat="1" ht="21" hidden="1" customHeight="1" x14ac:dyDescent="0.2">
      <c r="A381" s="109">
        <v>377</v>
      </c>
      <c r="B381" s="145">
        <v>16</v>
      </c>
      <c r="C381" s="112" t="s">
        <v>21</v>
      </c>
      <c r="D381" s="273">
        <v>45211</v>
      </c>
      <c r="E381" s="145">
        <v>25</v>
      </c>
      <c r="F381" s="104" t="s">
        <v>845</v>
      </c>
      <c r="G381" s="104" t="s">
        <v>846</v>
      </c>
      <c r="H381" s="98" t="s">
        <v>356</v>
      </c>
      <c r="I381" s="112" t="s">
        <v>902</v>
      </c>
      <c r="J381" s="112" t="s">
        <v>902</v>
      </c>
      <c r="K381" s="145" t="s">
        <v>847</v>
      </c>
      <c r="L381" s="145">
        <v>21</v>
      </c>
      <c r="M381" s="273">
        <v>45230</v>
      </c>
      <c r="N381" s="311">
        <v>0.25</v>
      </c>
      <c r="O381" s="273">
        <v>45231</v>
      </c>
      <c r="P381" s="311" t="s">
        <v>237</v>
      </c>
      <c r="Q381" s="112" t="s">
        <v>289</v>
      </c>
      <c r="R381" s="104">
        <v>3123582808</v>
      </c>
      <c r="S381" s="145"/>
      <c r="T381" s="145">
        <v>82080</v>
      </c>
      <c r="U381" s="145">
        <v>121241</v>
      </c>
      <c r="V381" s="145">
        <v>396</v>
      </c>
      <c r="W381" s="110" t="str">
        <f>IF(AD381="CANCELADO","N/A",VLOOKUP(V381,MOVIL!$A:$B,2))</f>
        <v>KNZ845</v>
      </c>
      <c r="X381" s="98" t="str">
        <f>IF(AD381="CANCELADO","N/A",VLOOKUP(V381,MOVIL!$A:$P,16))</f>
        <v>MORALES SANCHEZ OSCAR ARMANDO</v>
      </c>
      <c r="Y381" s="110">
        <f>IF(AD381="CANCELADO","N/A",VLOOKUP(V381,MOVIL!$A:$Q,17))</f>
        <v>3102463894</v>
      </c>
      <c r="Z381" s="135">
        <v>1059446.1029863541</v>
      </c>
      <c r="AA381" s="145"/>
      <c r="AB381" s="145"/>
      <c r="AC381" s="254">
        <f t="shared" si="5"/>
        <v>1059446.1029863541</v>
      </c>
      <c r="AD381" s="117"/>
      <c r="AE381" s="117"/>
    </row>
    <row r="382" spans="1:32" s="107" customFormat="1" ht="21" hidden="1" customHeight="1" x14ac:dyDescent="0.2">
      <c r="A382" s="109">
        <v>378</v>
      </c>
      <c r="B382" s="112">
        <v>17</v>
      </c>
      <c r="C382" s="113" t="s">
        <v>21</v>
      </c>
      <c r="D382" s="273">
        <v>45226</v>
      </c>
      <c r="E382" s="112">
        <v>99</v>
      </c>
      <c r="F382" s="274" t="s">
        <v>417</v>
      </c>
      <c r="G382" s="112" t="s">
        <v>988</v>
      </c>
      <c r="H382" s="98" t="s">
        <v>179</v>
      </c>
      <c r="I382" s="123" t="s">
        <v>902</v>
      </c>
      <c r="J382" s="113" t="s">
        <v>902</v>
      </c>
      <c r="K382" s="145">
        <v>1</v>
      </c>
      <c r="L382" s="145">
        <v>16</v>
      </c>
      <c r="M382" s="273">
        <v>45230</v>
      </c>
      <c r="N382" s="310">
        <v>0.25</v>
      </c>
      <c r="O382" s="273">
        <v>45230</v>
      </c>
      <c r="P382" s="310">
        <v>0.75</v>
      </c>
      <c r="Q382" s="104" t="s">
        <v>419</v>
      </c>
      <c r="R382" s="145">
        <v>3158951951</v>
      </c>
      <c r="S382" s="145"/>
      <c r="T382" s="145">
        <v>82081</v>
      </c>
      <c r="U382" s="145">
        <v>121242</v>
      </c>
      <c r="V382" s="145">
        <v>383</v>
      </c>
      <c r="W382" s="110" t="str">
        <f>IF(AD382="CANCELADO","N/A",VLOOKUP(V382,MOVIL!$A:$B,2))</f>
        <v>EQP202</v>
      </c>
      <c r="X382" s="98" t="str">
        <f>IF(AD382="CANCELADO","N/A",VLOOKUP(V382,MOVIL!$A:$P,16))</f>
        <v>VESGA CASALLAS ALBERTO</v>
      </c>
      <c r="Y382" s="110">
        <f>IF(AD382="CANCELADO","N/A",VLOOKUP(V382,MOVIL!$A:$Q,17))</f>
        <v>3105756034</v>
      </c>
      <c r="Z382" s="135">
        <v>582027.11940373771</v>
      </c>
      <c r="AA382" s="145"/>
      <c r="AB382" s="145"/>
      <c r="AC382" s="254">
        <f t="shared" si="5"/>
        <v>582027.11940373771</v>
      </c>
      <c r="AD382" s="117"/>
      <c r="AE382" s="117"/>
    </row>
    <row r="383" spans="1:32" s="107" customFormat="1" ht="21" hidden="1" customHeight="1" x14ac:dyDescent="0.2">
      <c r="A383" s="109">
        <v>379</v>
      </c>
      <c r="B383" s="182">
        <v>17</v>
      </c>
      <c r="C383" s="182" t="s">
        <v>21</v>
      </c>
      <c r="D383" s="183">
        <v>45226</v>
      </c>
      <c r="E383" s="182">
        <v>159</v>
      </c>
      <c r="F383" s="289" t="s">
        <v>466</v>
      </c>
      <c r="G383" s="182" t="s">
        <v>1030</v>
      </c>
      <c r="H383" s="184"/>
      <c r="I383" s="262" t="s">
        <v>902</v>
      </c>
      <c r="J383" s="182" t="s">
        <v>902</v>
      </c>
      <c r="K383" s="186">
        <v>1</v>
      </c>
      <c r="L383" s="186">
        <v>33</v>
      </c>
      <c r="M383" s="183">
        <v>45231</v>
      </c>
      <c r="N383" s="301">
        <v>0.25</v>
      </c>
      <c r="O383" s="183">
        <v>45231</v>
      </c>
      <c r="P383" s="301">
        <v>0.75</v>
      </c>
      <c r="Q383" s="184" t="s">
        <v>1031</v>
      </c>
      <c r="R383" s="186">
        <v>3213316359</v>
      </c>
      <c r="S383" s="193" t="s">
        <v>827</v>
      </c>
      <c r="T383" s="186"/>
      <c r="U383" s="186"/>
      <c r="V383" s="186"/>
      <c r="W383" s="186" t="str">
        <f>IF(AD383="CANCELADO","N/A",VLOOKUP(V383,MOVIL!$A:$B,2))</f>
        <v>N/A</v>
      </c>
      <c r="X383" s="184" t="str">
        <f>IF(AD383="CANCELADO","N/A",VLOOKUP(V383,MOVIL!$A:$P,16))</f>
        <v>N/A</v>
      </c>
      <c r="Y383" s="186" t="str">
        <f>IF(AD383="CANCELADO","N/A",VLOOKUP(V383,MOVIL!$A:$Q,17))</f>
        <v>N/A</v>
      </c>
      <c r="Z383" s="186"/>
      <c r="AA383" s="186"/>
      <c r="AB383" s="186"/>
      <c r="AC383" s="192">
        <f t="shared" si="5"/>
        <v>0</v>
      </c>
      <c r="AD383" s="193" t="s">
        <v>827</v>
      </c>
      <c r="AE383" s="181"/>
      <c r="AF383" s="382"/>
    </row>
    <row r="384" spans="1:32" s="107" customFormat="1" ht="21" hidden="1" customHeight="1" x14ac:dyDescent="0.2">
      <c r="A384" s="109">
        <v>380</v>
      </c>
      <c r="B384" s="110"/>
      <c r="C384" s="113" t="s">
        <v>72</v>
      </c>
      <c r="D384" s="153">
        <v>45201</v>
      </c>
      <c r="E384" s="109">
        <v>214</v>
      </c>
      <c r="F384" s="137" t="s">
        <v>769</v>
      </c>
      <c r="G384" s="137" t="s">
        <v>769</v>
      </c>
      <c r="H384" s="98" t="s">
        <v>93</v>
      </c>
      <c r="I384" s="255" t="s">
        <v>201</v>
      </c>
      <c r="J384" s="137" t="s">
        <v>201</v>
      </c>
      <c r="K384" s="110">
        <v>1</v>
      </c>
      <c r="L384" s="110">
        <v>40</v>
      </c>
      <c r="M384" s="159">
        <v>45231</v>
      </c>
      <c r="N384" s="128">
        <v>0.25</v>
      </c>
      <c r="O384" s="159">
        <v>45231</v>
      </c>
      <c r="P384" s="216">
        <v>0.77083333333333337</v>
      </c>
      <c r="Q384" s="98" t="s">
        <v>770</v>
      </c>
      <c r="R384" s="129">
        <v>3118201915</v>
      </c>
      <c r="S384" s="110"/>
      <c r="T384" s="110">
        <v>82105</v>
      </c>
      <c r="U384" s="110">
        <v>123106</v>
      </c>
      <c r="V384" s="110">
        <v>337</v>
      </c>
      <c r="W384" s="110" t="str">
        <f>IF(AD384="CANCELADO","N/A",VLOOKUP(V384,MOVIL!$A:$B,2))</f>
        <v>EXZ188</v>
      </c>
      <c r="X384" s="98" t="str">
        <f>IF(AD384="CANCELADO","N/A",VLOOKUP(V384,MOVIL!$A:$P,16))</f>
        <v>ELI CARREÑO</v>
      </c>
      <c r="Y384" s="110">
        <f>IF(AD384="CANCELADO","N/A",VLOOKUP(V384,MOVIL!$A:$Q,17))</f>
        <v>313608820</v>
      </c>
      <c r="Z384" s="134">
        <v>1066917.5297782072</v>
      </c>
      <c r="AA384" s="110"/>
      <c r="AB384" s="110"/>
      <c r="AC384" s="118">
        <f t="shared" si="5"/>
        <v>1066917.5297782072</v>
      </c>
      <c r="AD384" s="117"/>
      <c r="AE384" s="117"/>
    </row>
    <row r="385" spans="1:31" s="107" customFormat="1" ht="21" hidden="1" customHeight="1" x14ac:dyDescent="0.2">
      <c r="A385" s="109">
        <v>381</v>
      </c>
      <c r="B385" s="110"/>
      <c r="C385" s="113" t="s">
        <v>139</v>
      </c>
      <c r="D385" s="138">
        <v>45217</v>
      </c>
      <c r="E385" s="110">
        <v>276</v>
      </c>
      <c r="F385" s="230" t="s">
        <v>444</v>
      </c>
      <c r="G385" s="230" t="s">
        <v>444</v>
      </c>
      <c r="H385" s="98" t="s">
        <v>445</v>
      </c>
      <c r="I385" s="294" t="s">
        <v>1020</v>
      </c>
      <c r="J385" s="294" t="s">
        <v>1020</v>
      </c>
      <c r="K385" s="110">
        <v>2</v>
      </c>
      <c r="L385" s="110">
        <v>30</v>
      </c>
      <c r="M385" s="231">
        <v>45231</v>
      </c>
      <c r="N385" s="305">
        <v>0.25</v>
      </c>
      <c r="O385" s="231">
        <v>45232</v>
      </c>
      <c r="P385" s="305">
        <v>0.58333333333333337</v>
      </c>
      <c r="Q385" s="306" t="s">
        <v>1021</v>
      </c>
      <c r="R385" s="235" t="s">
        <v>1022</v>
      </c>
      <c r="S385" s="230" t="s">
        <v>1020</v>
      </c>
      <c r="T385" s="110">
        <v>82106</v>
      </c>
      <c r="U385" s="110">
        <v>123107</v>
      </c>
      <c r="V385" s="110">
        <v>62</v>
      </c>
      <c r="W385" s="110" t="str">
        <f>IF(AD385="CANCELADO","N/A",VLOOKUP(V385,MOVIL!$A:$B,2))</f>
        <v>WLK854</v>
      </c>
      <c r="X385" s="98" t="str">
        <f>IF(AD385="CANCELADO","N/A",VLOOKUP(V385,MOVIL!$A:$P,16))</f>
        <v>PEDREROS ESPEJO MANUEL FERNANDO</v>
      </c>
      <c r="Y385" s="110">
        <f>IF(AD385="CANCELADO","N/A",VLOOKUP(V385,MOVIL!$A:$Q,17))</f>
        <v>3166769803</v>
      </c>
      <c r="Z385" s="134">
        <v>3099033.1088159978</v>
      </c>
      <c r="AA385" s="110"/>
      <c r="AB385" s="110"/>
      <c r="AC385" s="118">
        <f t="shared" si="5"/>
        <v>3099033.1088159978</v>
      </c>
      <c r="AD385" s="117"/>
      <c r="AE385" s="117"/>
    </row>
    <row r="386" spans="1:31" s="107" customFormat="1" ht="21" hidden="1" customHeight="1" x14ac:dyDescent="0.2">
      <c r="A386" s="109">
        <v>382</v>
      </c>
      <c r="B386" s="110"/>
      <c r="C386" s="113" t="s">
        <v>139</v>
      </c>
      <c r="D386" s="138">
        <v>45217</v>
      </c>
      <c r="E386" s="110">
        <v>276</v>
      </c>
      <c r="F386" s="230" t="s">
        <v>444</v>
      </c>
      <c r="G386" s="230" t="s">
        <v>444</v>
      </c>
      <c r="H386" s="98" t="s">
        <v>445</v>
      </c>
      <c r="I386" s="294" t="s">
        <v>1020</v>
      </c>
      <c r="J386" s="294" t="s">
        <v>1020</v>
      </c>
      <c r="K386" s="110">
        <v>2</v>
      </c>
      <c r="L386" s="110">
        <v>30</v>
      </c>
      <c r="M386" s="231">
        <v>45231</v>
      </c>
      <c r="N386" s="305">
        <v>0.25</v>
      </c>
      <c r="O386" s="231">
        <v>45232</v>
      </c>
      <c r="P386" s="305">
        <v>0.58333333333333337</v>
      </c>
      <c r="Q386" s="306" t="s">
        <v>1021</v>
      </c>
      <c r="R386" s="235" t="s">
        <v>1022</v>
      </c>
      <c r="S386" s="230" t="s">
        <v>1020</v>
      </c>
      <c r="T386" s="110">
        <v>82106</v>
      </c>
      <c r="U386" s="110">
        <v>123107</v>
      </c>
      <c r="V386" s="110">
        <v>62</v>
      </c>
      <c r="W386" s="110" t="str">
        <f>IF(AD386="CANCELADO","N/A",VLOOKUP(V386,MOVIL!$A:$B,2))</f>
        <v>WLK854</v>
      </c>
      <c r="X386" s="98" t="str">
        <f>IF(AD386="CANCELADO","N/A",VLOOKUP(V386,MOVIL!$A:$P,16))</f>
        <v>PEDREROS ESPEJO MANUEL FERNANDO</v>
      </c>
      <c r="Y386" s="110">
        <f>IF(AD386="CANCELADO","N/A",VLOOKUP(V386,MOVIL!$A:$Q,17))</f>
        <v>3166769803</v>
      </c>
      <c r="Z386" s="134">
        <v>3099033.1088159978</v>
      </c>
      <c r="AA386" s="110"/>
      <c r="AB386" s="110"/>
      <c r="AC386" s="118">
        <f t="shared" ref="AC386:AC449" si="6">Z386+(AA386*AB386)</f>
        <v>3099033.1088159978</v>
      </c>
      <c r="AD386" s="117"/>
      <c r="AE386" s="117"/>
    </row>
    <row r="387" spans="1:31" s="107" customFormat="1" ht="21" hidden="1" customHeight="1" x14ac:dyDescent="0.2">
      <c r="A387" s="109">
        <v>383</v>
      </c>
      <c r="B387" s="113">
        <v>17</v>
      </c>
      <c r="C387" s="113" t="s">
        <v>21</v>
      </c>
      <c r="D387" s="111">
        <v>45226</v>
      </c>
      <c r="E387" s="113">
        <v>154</v>
      </c>
      <c r="F387" s="174" t="s">
        <v>1023</v>
      </c>
      <c r="G387" s="113" t="s">
        <v>1024</v>
      </c>
      <c r="H387" s="98" t="s">
        <v>225</v>
      </c>
      <c r="I387" s="112" t="s">
        <v>902</v>
      </c>
      <c r="J387" s="112" t="s">
        <v>902</v>
      </c>
      <c r="K387" s="110">
        <v>9</v>
      </c>
      <c r="L387" s="110">
        <v>31</v>
      </c>
      <c r="M387" s="111">
        <v>45231</v>
      </c>
      <c r="N387" s="305">
        <v>4.1666666666666664E-2</v>
      </c>
      <c r="O387" s="111">
        <v>45239</v>
      </c>
      <c r="P387" s="305">
        <v>0.95833333333333337</v>
      </c>
      <c r="Q387" s="98" t="s">
        <v>1025</v>
      </c>
      <c r="R387" s="109">
        <v>3105659208</v>
      </c>
      <c r="S387" s="110"/>
      <c r="T387" s="110">
        <v>82107</v>
      </c>
      <c r="U387" s="110">
        <v>123109</v>
      </c>
      <c r="V387" s="110">
        <v>475</v>
      </c>
      <c r="W387" s="110" t="str">
        <f>IF(AD387="CANCELADO","N/A",VLOOKUP(V387,MOVIL!$A:$B,2))</f>
        <v>LQK873</v>
      </c>
      <c r="X387" s="98" t="str">
        <f>IF(AD387="CANCELADO","N/A",VLOOKUP(V387,MOVIL!$A:$P,16))</f>
        <v>CARREÑO RAMIREZ JHON ARTURO</v>
      </c>
      <c r="Y387" s="110">
        <f>IF(AD387="CANCELADO","N/A",VLOOKUP(V387,MOVIL!$A:$Q,17))</f>
        <v>0</v>
      </c>
      <c r="Z387" s="134">
        <v>8134325.432844853</v>
      </c>
      <c r="AA387" s="110"/>
      <c r="AB387" s="110"/>
      <c r="AC387" s="118">
        <f t="shared" si="6"/>
        <v>8134325.432844853</v>
      </c>
      <c r="AD387" s="117"/>
      <c r="AE387" s="117"/>
    </row>
    <row r="388" spans="1:31" s="107" customFormat="1" ht="21" hidden="1" customHeight="1" x14ac:dyDescent="0.2">
      <c r="A388" s="109">
        <v>384</v>
      </c>
      <c r="B388" s="113">
        <v>17</v>
      </c>
      <c r="C388" s="113" t="s">
        <v>21</v>
      </c>
      <c r="D388" s="111">
        <v>45226</v>
      </c>
      <c r="E388" s="113">
        <v>47</v>
      </c>
      <c r="F388" s="174" t="s">
        <v>659</v>
      </c>
      <c r="G388" s="113" t="s">
        <v>1026</v>
      </c>
      <c r="H388" s="98" t="s">
        <v>2632</v>
      </c>
      <c r="I388" s="112" t="s">
        <v>902</v>
      </c>
      <c r="J388" s="112" t="s">
        <v>902</v>
      </c>
      <c r="K388" s="110">
        <v>1</v>
      </c>
      <c r="L388" s="110">
        <v>37</v>
      </c>
      <c r="M388" s="111">
        <v>45231</v>
      </c>
      <c r="N388" s="305">
        <v>0.1875</v>
      </c>
      <c r="O388" s="111">
        <v>45231</v>
      </c>
      <c r="P388" s="305">
        <v>0.6875</v>
      </c>
      <c r="Q388" s="98" t="s">
        <v>655</v>
      </c>
      <c r="R388" s="109" t="s">
        <v>656</v>
      </c>
      <c r="S388" s="110"/>
      <c r="T388" s="110">
        <v>82108</v>
      </c>
      <c r="U388" s="110">
        <v>123112</v>
      </c>
      <c r="V388" s="110">
        <v>332</v>
      </c>
      <c r="W388" s="110" t="str">
        <f>IF(AD388="CANCELADO","N/A",VLOOKUP(V388,MOVIL!$A:$B,2))</f>
        <v>EXZ188</v>
      </c>
      <c r="X388" s="98" t="str">
        <f>IF(AD388="CANCELADO","N/A",VLOOKUP(V388,MOVIL!$A:$P,16))</f>
        <v>ELI CARREÑO</v>
      </c>
      <c r="Y388" s="110">
        <f>IF(AD388="CANCELADO","N/A",VLOOKUP(V388,MOVIL!$A:$Q,17))</f>
        <v>313608820</v>
      </c>
      <c r="Z388" s="134">
        <v>1007142.0350757935</v>
      </c>
      <c r="AA388" s="110"/>
      <c r="AB388" s="110"/>
      <c r="AC388" s="118">
        <f t="shared" si="6"/>
        <v>1007142.0350757935</v>
      </c>
      <c r="AD388" s="117"/>
      <c r="AE388" s="117"/>
    </row>
    <row r="389" spans="1:31" s="107" customFormat="1" ht="21" hidden="1" customHeight="1" x14ac:dyDescent="0.2">
      <c r="A389" s="109">
        <v>385</v>
      </c>
      <c r="B389" s="113">
        <v>17</v>
      </c>
      <c r="C389" s="113" t="s">
        <v>21</v>
      </c>
      <c r="D389" s="111">
        <v>45226</v>
      </c>
      <c r="E389" s="113">
        <v>3</v>
      </c>
      <c r="F389" s="113" t="s">
        <v>1027</v>
      </c>
      <c r="G389" s="113" t="s">
        <v>1027</v>
      </c>
      <c r="H389" s="98" t="s">
        <v>277</v>
      </c>
      <c r="I389" s="112" t="s">
        <v>902</v>
      </c>
      <c r="J389" s="112" t="s">
        <v>902</v>
      </c>
      <c r="K389" s="110">
        <v>2</v>
      </c>
      <c r="L389" s="110">
        <v>33</v>
      </c>
      <c r="M389" s="111">
        <v>45231</v>
      </c>
      <c r="N389" s="305">
        <v>0.25</v>
      </c>
      <c r="O389" s="111">
        <v>45232</v>
      </c>
      <c r="P389" s="305">
        <v>0.79166666666666663</v>
      </c>
      <c r="Q389" s="98" t="s">
        <v>281</v>
      </c>
      <c r="R389" s="110">
        <v>3208217157</v>
      </c>
      <c r="S389" s="110"/>
      <c r="T389" s="110">
        <v>82109</v>
      </c>
      <c r="U389" s="110">
        <v>123110</v>
      </c>
      <c r="V389" s="110">
        <v>348</v>
      </c>
      <c r="W389" s="110" t="str">
        <f>IF(AD389="CANCELADO","N/A",VLOOKUP(V389,MOVIL!$A:$B,2))</f>
        <v>EQP710</v>
      </c>
      <c r="X389" s="98" t="str">
        <f>IF(AD389="CANCELADO","N/A",VLOOKUP(V389,MOVIL!$A:$P,16))</f>
        <v>CARLOS FERNANDO VELEZ</v>
      </c>
      <c r="Y389" s="110">
        <f>IF(AD389="CANCELADO","N/A",VLOOKUP(V389,MOVIL!$A:$Q,17))</f>
        <v>313608820</v>
      </c>
      <c r="Z389" s="134">
        <v>1757371.8664199049</v>
      </c>
      <c r="AA389" s="110"/>
      <c r="AB389" s="110"/>
      <c r="AC389" s="118">
        <f t="shared" si="6"/>
        <v>1757371.8664199049</v>
      </c>
      <c r="AD389" s="117"/>
      <c r="AE389" s="117"/>
    </row>
    <row r="390" spans="1:31" s="107" customFormat="1" ht="21" hidden="1" customHeight="1" x14ac:dyDescent="0.2">
      <c r="A390" s="109">
        <v>386</v>
      </c>
      <c r="B390" s="113">
        <v>17</v>
      </c>
      <c r="C390" s="113" t="s">
        <v>21</v>
      </c>
      <c r="D390" s="111">
        <v>45226</v>
      </c>
      <c r="E390" s="113">
        <v>3</v>
      </c>
      <c r="F390" s="113" t="s">
        <v>1027</v>
      </c>
      <c r="G390" s="113" t="s">
        <v>1027</v>
      </c>
      <c r="H390" s="98" t="s">
        <v>277</v>
      </c>
      <c r="I390" s="112" t="s">
        <v>902</v>
      </c>
      <c r="J390" s="112" t="s">
        <v>902</v>
      </c>
      <c r="K390" s="110">
        <v>2</v>
      </c>
      <c r="L390" s="110">
        <v>27</v>
      </c>
      <c r="M390" s="111">
        <v>45231</v>
      </c>
      <c r="N390" s="305">
        <v>0.25</v>
      </c>
      <c r="O390" s="111">
        <v>45232</v>
      </c>
      <c r="P390" s="305">
        <v>0.79166666666666663</v>
      </c>
      <c r="Q390" s="98" t="s">
        <v>279</v>
      </c>
      <c r="R390" s="110">
        <v>3115537058</v>
      </c>
      <c r="S390" s="110"/>
      <c r="T390" s="110">
        <v>82111</v>
      </c>
      <c r="U390" s="110">
        <v>123110</v>
      </c>
      <c r="V390" s="110">
        <v>348</v>
      </c>
      <c r="W390" s="110" t="str">
        <f>IF(AD390="CANCELADO","N/A",VLOOKUP(V390,MOVIL!$A:$B,2))</f>
        <v>EQP710</v>
      </c>
      <c r="X390" s="98" t="str">
        <f>IF(AD390="CANCELADO","N/A",VLOOKUP(V390,MOVIL!$A:$P,16))</f>
        <v>CARLOS FERNANDO VELEZ</v>
      </c>
      <c r="Y390" s="110">
        <f>IF(AD390="CANCELADO","N/A",VLOOKUP(V390,MOVIL!$A:$Q,17))</f>
        <v>313608820</v>
      </c>
      <c r="Z390" s="134">
        <v>1757371.8664199049</v>
      </c>
      <c r="AA390" s="110"/>
      <c r="AB390" s="110"/>
      <c r="AC390" s="118">
        <f t="shared" si="6"/>
        <v>1757371.8664199049</v>
      </c>
      <c r="AD390" s="117"/>
      <c r="AE390" s="117"/>
    </row>
    <row r="391" spans="1:31" s="107" customFormat="1" ht="21" hidden="1" customHeight="1" x14ac:dyDescent="0.2">
      <c r="A391" s="109">
        <v>387</v>
      </c>
      <c r="B391" s="113">
        <v>17</v>
      </c>
      <c r="C391" s="113" t="s">
        <v>21</v>
      </c>
      <c r="D391" s="111">
        <v>45226</v>
      </c>
      <c r="E391" s="113">
        <v>98</v>
      </c>
      <c r="F391" s="174" t="s">
        <v>1028</v>
      </c>
      <c r="G391" s="113" t="s">
        <v>1029</v>
      </c>
      <c r="H391" s="98" t="s">
        <v>43</v>
      </c>
      <c r="I391" s="112" t="s">
        <v>902</v>
      </c>
      <c r="J391" s="112" t="s">
        <v>902</v>
      </c>
      <c r="K391" s="110">
        <v>1</v>
      </c>
      <c r="L391" s="110">
        <v>6</v>
      </c>
      <c r="M391" s="111">
        <v>45231</v>
      </c>
      <c r="N391" s="305">
        <v>0.29166666666666669</v>
      </c>
      <c r="O391" s="111">
        <v>45231</v>
      </c>
      <c r="P391" s="305">
        <v>0.79166666666666663</v>
      </c>
      <c r="Q391" s="98" t="s">
        <v>44</v>
      </c>
      <c r="R391" s="110">
        <v>3153157173</v>
      </c>
      <c r="S391" s="110"/>
      <c r="T391" s="110">
        <v>82110</v>
      </c>
      <c r="U391" s="110">
        <v>123111</v>
      </c>
      <c r="V391" s="110">
        <v>393</v>
      </c>
      <c r="W391" s="110" t="str">
        <f>IF(AD391="CANCELADO","N/A",VLOOKUP(V391,MOVIL!$A:$B,2))</f>
        <v>KNZ845</v>
      </c>
      <c r="X391" s="98" t="str">
        <f>IF(AD391="CANCELADO","N/A",VLOOKUP(V391,MOVIL!$A:$P,16))</f>
        <v>MORALES SANCHEZ OSCAR ARMANDO</v>
      </c>
      <c r="Y391" s="110">
        <f>IF(AD391="CANCELADO","N/A",VLOOKUP(V391,MOVIL!$A:$Q,17))</f>
        <v>3102463894</v>
      </c>
      <c r="Z391" s="134">
        <v>429723.05149317707</v>
      </c>
      <c r="AA391" s="110"/>
      <c r="AB391" s="110"/>
      <c r="AC391" s="118">
        <f t="shared" si="6"/>
        <v>429723.05149317707</v>
      </c>
      <c r="AD391" s="117"/>
      <c r="AE391" s="117"/>
    </row>
    <row r="392" spans="1:31" s="107" customFormat="1" ht="21" hidden="1" customHeight="1" x14ac:dyDescent="0.2">
      <c r="A392" s="109">
        <v>388</v>
      </c>
      <c r="B392" s="113">
        <v>17</v>
      </c>
      <c r="C392" s="113" t="s">
        <v>21</v>
      </c>
      <c r="D392" s="111">
        <v>45226</v>
      </c>
      <c r="E392" s="113">
        <v>98</v>
      </c>
      <c r="F392" s="174" t="s">
        <v>1028</v>
      </c>
      <c r="G392" s="113" t="s">
        <v>1029</v>
      </c>
      <c r="H392" s="98" t="s">
        <v>43</v>
      </c>
      <c r="I392" s="112" t="s">
        <v>902</v>
      </c>
      <c r="J392" s="112" t="s">
        <v>902</v>
      </c>
      <c r="K392" s="110">
        <v>1</v>
      </c>
      <c r="L392" s="110">
        <v>40</v>
      </c>
      <c r="M392" s="111">
        <v>45231</v>
      </c>
      <c r="N392" s="305">
        <v>0.29166666666666669</v>
      </c>
      <c r="O392" s="111">
        <v>45231</v>
      </c>
      <c r="P392" s="305">
        <v>0.79166666666666663</v>
      </c>
      <c r="Q392" s="98" t="s">
        <v>44</v>
      </c>
      <c r="R392" s="110">
        <v>3153157173</v>
      </c>
      <c r="S392" s="110"/>
      <c r="T392" s="110">
        <v>82110</v>
      </c>
      <c r="U392" s="110">
        <v>123111</v>
      </c>
      <c r="V392" s="110">
        <v>393</v>
      </c>
      <c r="W392" s="110" t="str">
        <f>IF(AD392="CANCELADO","N/A",VLOOKUP(V392,MOVIL!$A:$B,2))</f>
        <v>KNZ845</v>
      </c>
      <c r="X392" s="98" t="str">
        <f>IF(AD392="CANCELADO","N/A",VLOOKUP(V392,MOVIL!$A:$P,16))</f>
        <v>MORALES SANCHEZ OSCAR ARMANDO</v>
      </c>
      <c r="Y392" s="110">
        <f>IF(AD392="CANCELADO","N/A",VLOOKUP(V392,MOVIL!$A:$Q,17))</f>
        <v>3102463894</v>
      </c>
      <c r="Z392" s="134">
        <v>579723.05149317707</v>
      </c>
      <c r="AA392" s="110"/>
      <c r="AB392" s="110"/>
      <c r="AC392" s="118">
        <f t="shared" si="6"/>
        <v>579723.05149317707</v>
      </c>
      <c r="AD392" s="117"/>
      <c r="AE392" s="117"/>
    </row>
    <row r="393" spans="1:31" s="107" customFormat="1" ht="21" hidden="1" customHeight="1" x14ac:dyDescent="0.2">
      <c r="A393" s="109">
        <v>389</v>
      </c>
      <c r="B393" s="113">
        <v>17</v>
      </c>
      <c r="C393" s="113" t="s">
        <v>21</v>
      </c>
      <c r="D393" s="111">
        <v>45226</v>
      </c>
      <c r="E393" s="113">
        <v>121</v>
      </c>
      <c r="F393" s="174" t="s">
        <v>1035</v>
      </c>
      <c r="G393" s="113" t="s">
        <v>1036</v>
      </c>
      <c r="H393" s="98" t="s">
        <v>240</v>
      </c>
      <c r="I393" s="112" t="s">
        <v>402</v>
      </c>
      <c r="J393" s="112" t="s">
        <v>347</v>
      </c>
      <c r="K393" s="110">
        <v>1</v>
      </c>
      <c r="L393" s="110">
        <v>28</v>
      </c>
      <c r="M393" s="111">
        <v>45232</v>
      </c>
      <c r="N393" s="305">
        <v>0.29166666666666669</v>
      </c>
      <c r="O393" s="111">
        <v>45232</v>
      </c>
      <c r="P393" s="305">
        <v>0.79166666666666663</v>
      </c>
      <c r="Q393" s="98" t="s">
        <v>238</v>
      </c>
      <c r="R393" s="110">
        <v>3143580417</v>
      </c>
      <c r="S393" s="110"/>
      <c r="T393" s="110">
        <v>82128</v>
      </c>
      <c r="U393" s="110">
        <v>123191</v>
      </c>
      <c r="V393" s="110">
        <v>332</v>
      </c>
      <c r="W393" s="110" t="str">
        <f>IF(AD393="CANCELADO","N/A",VLOOKUP(V393,MOVIL!$A:$B,2))</f>
        <v>EXZ188</v>
      </c>
      <c r="X393" s="98" t="str">
        <f>IF(AD393="CANCELADO","N/A",VLOOKUP(V393,MOVIL!$A:$P,16))</f>
        <v>ELI CARREÑO</v>
      </c>
      <c r="Y393" s="110">
        <f>IF(AD393="CANCELADO","N/A",VLOOKUP(V393,MOVIL!$A:$Q,17))</f>
        <v>313608820</v>
      </c>
      <c r="Z393" s="134">
        <v>700229.83134411147</v>
      </c>
      <c r="AA393" s="110"/>
      <c r="AB393" s="110"/>
      <c r="AC393" s="118">
        <f t="shared" si="6"/>
        <v>700229.83134411147</v>
      </c>
      <c r="AD393" s="117"/>
      <c r="AE393" s="117"/>
    </row>
    <row r="394" spans="1:31" s="107" customFormat="1" ht="21" hidden="1" customHeight="1" x14ac:dyDescent="0.2">
      <c r="A394" s="109">
        <v>390</v>
      </c>
      <c r="B394" s="110">
        <v>16</v>
      </c>
      <c r="C394" s="98" t="s">
        <v>21</v>
      </c>
      <c r="D394" s="111">
        <v>45211</v>
      </c>
      <c r="E394" s="110">
        <v>7</v>
      </c>
      <c r="F394" s="174" t="s">
        <v>397</v>
      </c>
      <c r="G394" s="174" t="s">
        <v>398</v>
      </c>
      <c r="H394" s="98" t="s">
        <v>412</v>
      </c>
      <c r="I394" s="112" t="s">
        <v>902</v>
      </c>
      <c r="J394" s="112" t="s">
        <v>902</v>
      </c>
      <c r="K394" s="98" t="s">
        <v>847</v>
      </c>
      <c r="L394" s="98">
        <v>26</v>
      </c>
      <c r="M394" s="111">
        <v>45232</v>
      </c>
      <c r="N394" s="98" t="s">
        <v>244</v>
      </c>
      <c r="O394" s="111">
        <v>45233</v>
      </c>
      <c r="P394" s="98" t="s">
        <v>237</v>
      </c>
      <c r="Q394" s="98" t="s">
        <v>400</v>
      </c>
      <c r="R394" s="129">
        <v>3112618615</v>
      </c>
      <c r="S394" s="110"/>
      <c r="T394" s="110">
        <v>82131</v>
      </c>
      <c r="U394" s="110"/>
      <c r="V394" s="98">
        <v>391</v>
      </c>
      <c r="W394" s="110" t="str">
        <f>IF(AD394="CANCELADO","N/A",VLOOKUP(V394,MOVIL!$A:$B,2))</f>
        <v>KNZ845</v>
      </c>
      <c r="X394" s="98" t="str">
        <f>IF(AD394="CANCELADO","N/A",VLOOKUP(V394,MOVIL!$A:$P,16))</f>
        <v>MORALES SANCHEZ OSCAR ARMANDO</v>
      </c>
      <c r="Y394" s="110">
        <f>IF(AD394="CANCELADO","N/A",VLOOKUP(V394,MOVIL!$A:$Q,17))</f>
        <v>3102463894</v>
      </c>
      <c r="Z394" s="134">
        <v>1007142.0350757935</v>
      </c>
      <c r="AA394" s="110"/>
      <c r="AB394" s="110"/>
      <c r="AC394" s="118">
        <f t="shared" si="6"/>
        <v>1007142.0350757935</v>
      </c>
      <c r="AD394" s="117"/>
      <c r="AE394" s="117"/>
    </row>
    <row r="395" spans="1:31" s="107" customFormat="1" ht="21" hidden="1" customHeight="1" x14ac:dyDescent="0.2">
      <c r="A395" s="109">
        <v>391</v>
      </c>
      <c r="B395" s="110">
        <v>16</v>
      </c>
      <c r="C395" s="98" t="s">
        <v>21</v>
      </c>
      <c r="D395" s="111">
        <v>45211</v>
      </c>
      <c r="E395" s="110">
        <v>7</v>
      </c>
      <c r="F395" s="174" t="s">
        <v>397</v>
      </c>
      <c r="G395" s="174" t="s">
        <v>398</v>
      </c>
      <c r="H395" s="98" t="s">
        <v>412</v>
      </c>
      <c r="I395" s="271" t="s">
        <v>902</v>
      </c>
      <c r="J395" s="270" t="s">
        <v>902</v>
      </c>
      <c r="K395" s="98" t="s">
        <v>847</v>
      </c>
      <c r="L395" s="98">
        <v>27</v>
      </c>
      <c r="M395" s="111">
        <v>45232</v>
      </c>
      <c r="N395" s="98" t="s">
        <v>244</v>
      </c>
      <c r="O395" s="111">
        <v>45233</v>
      </c>
      <c r="P395" s="98" t="s">
        <v>237</v>
      </c>
      <c r="Q395" s="98" t="s">
        <v>400</v>
      </c>
      <c r="R395" s="129">
        <v>3112618615</v>
      </c>
      <c r="S395" s="110"/>
      <c r="T395" s="110">
        <v>82131</v>
      </c>
      <c r="U395" s="110"/>
      <c r="V395" s="98">
        <v>381</v>
      </c>
      <c r="W395" s="110" t="str">
        <f>IF(AD395="CANCELADO","N/A",VLOOKUP(V395,MOVIL!$A:$B,2))</f>
        <v>EQP202</v>
      </c>
      <c r="X395" s="98" t="str">
        <f>IF(AD395="CANCELADO","N/A",VLOOKUP(V395,MOVIL!$A:$P,16))</f>
        <v>VESGA CASALLAS ALBERTO</v>
      </c>
      <c r="Y395" s="110">
        <f>IF(AD395="CANCELADO","N/A",VLOOKUP(V395,MOVIL!$A:$Q,17))</f>
        <v>3105756034</v>
      </c>
      <c r="Z395" s="134">
        <v>1007142.0350757935</v>
      </c>
      <c r="AA395" s="110"/>
      <c r="AB395" s="110"/>
      <c r="AC395" s="118">
        <f t="shared" si="6"/>
        <v>1007142.0350757935</v>
      </c>
      <c r="AD395" s="117"/>
      <c r="AE395" s="117"/>
    </row>
    <row r="396" spans="1:31" s="107" customFormat="1" ht="21" hidden="1" customHeight="1" x14ac:dyDescent="0.2">
      <c r="A396" s="109">
        <v>392</v>
      </c>
      <c r="B396" s="113">
        <v>17</v>
      </c>
      <c r="C396" s="113" t="s">
        <v>21</v>
      </c>
      <c r="D396" s="111">
        <v>45226</v>
      </c>
      <c r="E396" s="113">
        <v>135</v>
      </c>
      <c r="F396" s="174" t="s">
        <v>517</v>
      </c>
      <c r="G396" s="113" t="s">
        <v>1032</v>
      </c>
      <c r="H396" s="98" t="s">
        <v>555</v>
      </c>
      <c r="I396" s="112" t="s">
        <v>902</v>
      </c>
      <c r="J396" s="112" t="s">
        <v>902</v>
      </c>
      <c r="K396" s="110">
        <v>9</v>
      </c>
      <c r="L396" s="110">
        <v>36</v>
      </c>
      <c r="M396" s="111">
        <v>45232</v>
      </c>
      <c r="N396" s="305" t="s">
        <v>1033</v>
      </c>
      <c r="O396" s="111">
        <v>45240</v>
      </c>
      <c r="P396" s="305" t="s">
        <v>1034</v>
      </c>
      <c r="Q396" s="98" t="s">
        <v>104</v>
      </c>
      <c r="R396" s="110">
        <v>3002042723</v>
      </c>
      <c r="S396" s="110"/>
      <c r="T396" s="110">
        <v>82121</v>
      </c>
      <c r="U396" s="110">
        <v>123140</v>
      </c>
      <c r="V396" s="110">
        <v>409</v>
      </c>
      <c r="W396" s="110" t="str">
        <f>IF(AD396="CANCELADO","N/A",VLOOKUP(V396,MOVIL!$A:$B,2))</f>
        <v>KNZ845</v>
      </c>
      <c r="X396" s="98" t="str">
        <f>IF(AD396="CANCELADO","N/A",VLOOKUP(V396,MOVIL!$A:$P,16))</f>
        <v>MORALES SANCHEZ OSCAR ARMANDO</v>
      </c>
      <c r="Y396" s="110">
        <f>IF(AD396="CANCELADO","N/A",VLOOKUP(V396,MOVIL!$A:$Q,17))</f>
        <v>3102463894</v>
      </c>
      <c r="Z396" s="135">
        <v>8475338.9925467223</v>
      </c>
      <c r="AA396" s="110"/>
      <c r="AB396" s="110"/>
      <c r="AC396" s="118">
        <f t="shared" si="6"/>
        <v>8475338.9925467223</v>
      </c>
      <c r="AD396" s="117"/>
      <c r="AE396" s="117"/>
    </row>
    <row r="397" spans="1:31" s="107" customFormat="1" ht="21" hidden="1" customHeight="1" x14ac:dyDescent="0.2">
      <c r="A397" s="109">
        <v>393</v>
      </c>
      <c r="B397" s="113">
        <v>17</v>
      </c>
      <c r="C397" s="113" t="s">
        <v>21</v>
      </c>
      <c r="D397" s="111">
        <v>45226</v>
      </c>
      <c r="E397" s="113">
        <v>20</v>
      </c>
      <c r="F397" s="174" t="s">
        <v>41</v>
      </c>
      <c r="G397" s="113" t="s">
        <v>1039</v>
      </c>
      <c r="H397" s="98" t="s">
        <v>43</v>
      </c>
      <c r="I397" s="112" t="s">
        <v>902</v>
      </c>
      <c r="J397" s="112" t="s">
        <v>902</v>
      </c>
      <c r="K397" s="110">
        <v>1</v>
      </c>
      <c r="L397" s="110">
        <v>26</v>
      </c>
      <c r="M397" s="111">
        <v>45232</v>
      </c>
      <c r="N397" s="305">
        <v>0.29166666666666669</v>
      </c>
      <c r="O397" s="111">
        <v>45232</v>
      </c>
      <c r="P397" s="305">
        <v>0.79166666666666663</v>
      </c>
      <c r="Q397" s="98" t="s">
        <v>44</v>
      </c>
      <c r="R397" s="110">
        <v>3153157173</v>
      </c>
      <c r="S397" s="110"/>
      <c r="T397" s="110">
        <v>82129</v>
      </c>
      <c r="U397" s="110">
        <v>123192</v>
      </c>
      <c r="V397" s="110">
        <v>393</v>
      </c>
      <c r="W397" s="110" t="str">
        <f>IF(AD397="CANCELADO","N/A",VLOOKUP(V397,MOVIL!$A:$B,2))</f>
        <v>KNZ845</v>
      </c>
      <c r="X397" s="98" t="str">
        <f>IF(AD397="CANCELADO","N/A",VLOOKUP(V397,MOVIL!$A:$P,16))</f>
        <v>MORALES SANCHEZ OSCAR ARMANDO</v>
      </c>
      <c r="Y397" s="110">
        <f>IF(AD397="CANCELADO","N/A",VLOOKUP(V397,MOVIL!$A:$Q,17))</f>
        <v>3102463894</v>
      </c>
      <c r="Z397" s="135">
        <v>461520.33955280331</v>
      </c>
      <c r="AA397" s="110"/>
      <c r="AB397" s="110"/>
      <c r="AC397" s="118">
        <f t="shared" si="6"/>
        <v>461520.33955280331</v>
      </c>
      <c r="AD397" s="117"/>
      <c r="AE397" s="117"/>
    </row>
    <row r="398" spans="1:31" s="107" customFormat="1" ht="21" hidden="1" customHeight="1" x14ac:dyDescent="0.2">
      <c r="A398" s="109">
        <v>394</v>
      </c>
      <c r="B398" s="270">
        <v>17</v>
      </c>
      <c r="C398" s="113" t="s">
        <v>21</v>
      </c>
      <c r="D398" s="194">
        <v>45226</v>
      </c>
      <c r="E398" s="270">
        <v>24</v>
      </c>
      <c r="F398" s="279" t="s">
        <v>482</v>
      </c>
      <c r="G398" s="270" t="s">
        <v>1040</v>
      </c>
      <c r="H398" s="98" t="s">
        <v>2659</v>
      </c>
      <c r="I398" s="271" t="s">
        <v>902</v>
      </c>
      <c r="J398" s="270" t="s">
        <v>902</v>
      </c>
      <c r="K398" s="195">
        <v>1</v>
      </c>
      <c r="L398" s="195">
        <v>42</v>
      </c>
      <c r="M398" s="194">
        <v>45232</v>
      </c>
      <c r="N398" s="412">
        <v>0.25</v>
      </c>
      <c r="O398" s="194">
        <v>45232</v>
      </c>
      <c r="P398" s="412">
        <v>0.79166666666666663</v>
      </c>
      <c r="Q398" s="168" t="s">
        <v>485</v>
      </c>
      <c r="R398" s="195" t="s">
        <v>486</v>
      </c>
      <c r="S398" s="195"/>
      <c r="T398" s="195">
        <v>82130</v>
      </c>
      <c r="U398" s="195">
        <v>123193</v>
      </c>
      <c r="V398" s="195">
        <v>337</v>
      </c>
      <c r="W398" s="110" t="str">
        <f>IF(AD398="CANCELADO","N/A",VLOOKUP(V398,MOVIL!$A:$B,2))</f>
        <v>EXZ188</v>
      </c>
      <c r="X398" s="98" t="str">
        <f>IF(AD398="CANCELADO","N/A",VLOOKUP(V398,MOVIL!$A:$P,16))</f>
        <v>ELI CARREÑO</v>
      </c>
      <c r="Y398" s="110">
        <f>IF(AD398="CANCELADO","N/A",VLOOKUP(V398,MOVIL!$A:$Q,17))</f>
        <v>313608820</v>
      </c>
      <c r="Z398" s="328">
        <v>818432.54328448535</v>
      </c>
      <c r="AA398" s="195"/>
      <c r="AB398" s="195"/>
      <c r="AC398" s="329">
        <f t="shared" si="6"/>
        <v>818432.54328448535</v>
      </c>
      <c r="AD398" s="140"/>
      <c r="AE398" s="140"/>
    </row>
    <row r="399" spans="1:31" s="107" customFormat="1" ht="21" hidden="1" customHeight="1" x14ac:dyDescent="0.2">
      <c r="A399" s="109">
        <v>395</v>
      </c>
      <c r="B399" s="98" t="e">
        <f>+#REF!+1</f>
        <v>#REF!</v>
      </c>
      <c r="C399" s="113" t="s">
        <v>72</v>
      </c>
      <c r="D399" s="159">
        <v>45175</v>
      </c>
      <c r="E399" s="98">
        <v>214</v>
      </c>
      <c r="F399" s="177" t="s">
        <v>991</v>
      </c>
      <c r="G399" s="177" t="s">
        <v>991</v>
      </c>
      <c r="H399" s="98" t="s">
        <v>93</v>
      </c>
      <c r="I399" s="103" t="s">
        <v>201</v>
      </c>
      <c r="J399" s="177" t="s">
        <v>201</v>
      </c>
      <c r="K399" s="98">
        <v>1</v>
      </c>
      <c r="L399" s="98">
        <v>19</v>
      </c>
      <c r="M399" s="159">
        <v>45233</v>
      </c>
      <c r="N399" s="216">
        <v>0.25</v>
      </c>
      <c r="O399" s="159">
        <v>45233</v>
      </c>
      <c r="P399" s="216">
        <v>0.77083333333333337</v>
      </c>
      <c r="Q399" s="99" t="s">
        <v>89</v>
      </c>
      <c r="R399" s="99">
        <v>3105530557</v>
      </c>
      <c r="S399" s="117"/>
      <c r="T399" s="110">
        <v>82156</v>
      </c>
      <c r="U399" s="195">
        <v>123243</v>
      </c>
      <c r="V399" s="110">
        <v>438</v>
      </c>
      <c r="W399" s="110" t="str">
        <f>IF(AD399="CANCELADO","N/A",VLOOKUP(V399,MOVIL!$A:$B,2))</f>
        <v>KNZ845</v>
      </c>
      <c r="X399" s="98" t="str">
        <f>IF(AD399="CANCELADO","N/A",VLOOKUP(V399,MOVIL!$A:$P,16))</f>
        <v>MORALES SANCHEZ OSCAR ARMANDO</v>
      </c>
      <c r="Y399" s="110">
        <f>IF(AD399="CANCELADO","N/A",VLOOKUP(V399,MOVIL!$A:$Q,17))</f>
        <v>3102463894</v>
      </c>
      <c r="Z399" s="134">
        <v>966917.52977820719</v>
      </c>
      <c r="AA399" s="120"/>
      <c r="AB399" s="117"/>
      <c r="AC399" s="118">
        <f t="shared" si="6"/>
        <v>966917.52977820719</v>
      </c>
      <c r="AD399" s="117"/>
      <c r="AE399" s="117"/>
    </row>
    <row r="400" spans="1:31" s="107" customFormat="1" ht="21" hidden="1" customHeight="1" x14ac:dyDescent="0.2">
      <c r="A400" s="109">
        <v>396</v>
      </c>
      <c r="B400" s="104" t="e">
        <f>+B399+1</f>
        <v>#REF!</v>
      </c>
      <c r="C400" s="113" t="s">
        <v>72</v>
      </c>
      <c r="D400" s="249">
        <v>45175</v>
      </c>
      <c r="E400" s="104">
        <v>209</v>
      </c>
      <c r="F400" s="104" t="s">
        <v>761</v>
      </c>
      <c r="G400" s="104" t="s">
        <v>761</v>
      </c>
      <c r="H400" s="98" t="s">
        <v>56</v>
      </c>
      <c r="I400" s="403" t="s">
        <v>201</v>
      </c>
      <c r="J400" s="106" t="s">
        <v>201</v>
      </c>
      <c r="K400" s="104">
        <v>2</v>
      </c>
      <c r="L400" s="104">
        <v>19</v>
      </c>
      <c r="M400" s="249">
        <v>45233</v>
      </c>
      <c r="N400" s="250">
        <v>0.25</v>
      </c>
      <c r="O400" s="249">
        <v>45234</v>
      </c>
      <c r="P400" s="250">
        <v>0.77083333333333337</v>
      </c>
      <c r="Q400" s="104" t="s">
        <v>776</v>
      </c>
      <c r="R400" s="104">
        <v>3102173576</v>
      </c>
      <c r="S400" s="119"/>
      <c r="T400" s="145">
        <v>82157</v>
      </c>
      <c r="U400" s="330">
        <v>123244</v>
      </c>
      <c r="V400" s="163">
        <v>378</v>
      </c>
      <c r="W400" s="110" t="str">
        <f>IF(AD400="CANCELADO","N/A",VLOOKUP(V400,MOVIL!$A:$B,2))</f>
        <v>EQP202</v>
      </c>
      <c r="X400" s="98" t="str">
        <f>IF(AD400="CANCELADO","N/A",VLOOKUP(V400,MOVIL!$A:$P,16))</f>
        <v>VESGA CASALLAS ALBERTO</v>
      </c>
      <c r="Y400" s="110">
        <f>IF(AD400="CANCELADO","N/A",VLOOKUP(V400,MOVIL!$A:$Q,17))</f>
        <v>3105756034</v>
      </c>
      <c r="Z400" s="135">
        <v>3108141.6711462419</v>
      </c>
      <c r="AA400" s="165"/>
      <c r="AB400" s="119"/>
      <c r="AC400" s="131">
        <f t="shared" si="6"/>
        <v>3108141.6711462419</v>
      </c>
      <c r="AD400" s="119"/>
      <c r="AE400" s="119"/>
    </row>
    <row r="401" spans="1:32" s="107" customFormat="1" ht="21" hidden="1" customHeight="1" x14ac:dyDescent="0.2">
      <c r="A401" s="109">
        <v>397</v>
      </c>
      <c r="B401" s="110"/>
      <c r="C401" s="113" t="s">
        <v>188</v>
      </c>
      <c r="D401" s="111">
        <v>45216</v>
      </c>
      <c r="E401" s="334">
        <v>177</v>
      </c>
      <c r="F401" s="98" t="s">
        <v>1014</v>
      </c>
      <c r="G401" s="98" t="s">
        <v>1014</v>
      </c>
      <c r="H401" s="98" t="s">
        <v>497</v>
      </c>
      <c r="I401" s="104" t="s">
        <v>686</v>
      </c>
      <c r="J401" s="104" t="s">
        <v>686</v>
      </c>
      <c r="K401" s="110">
        <v>3</v>
      </c>
      <c r="L401" s="110">
        <v>4</v>
      </c>
      <c r="M401" s="111">
        <v>45233</v>
      </c>
      <c r="N401" s="305">
        <v>0.625</v>
      </c>
      <c r="O401" s="111">
        <v>45235</v>
      </c>
      <c r="P401" s="305">
        <v>0.375</v>
      </c>
      <c r="Q401" s="98" t="s">
        <v>1015</v>
      </c>
      <c r="R401" s="98">
        <v>3143040342</v>
      </c>
      <c r="S401" s="110"/>
      <c r="T401" s="195">
        <v>82158</v>
      </c>
      <c r="U401" s="330">
        <v>123245</v>
      </c>
      <c r="V401" s="110">
        <v>596</v>
      </c>
      <c r="W401" s="110" t="str">
        <f>IF(AD401="CANCELADO","N/A",VLOOKUP(V401,MOVIL!$A:$B,2))</f>
        <v>LQK873</v>
      </c>
      <c r="X401" s="98" t="str">
        <f>IF(AD401="CANCELADO","N/A",VLOOKUP(V401,MOVIL!$A:$P,16))</f>
        <v>CARREÑO RAMIREZ JHON ARTURO</v>
      </c>
      <c r="Y401" s="110">
        <f>IF(AD401="CANCELADO","N/A",VLOOKUP(V401,MOVIL!$A:$Q,17))</f>
        <v>0</v>
      </c>
      <c r="Z401" s="135">
        <v>2237094.9179130821</v>
      </c>
      <c r="AA401" s="110"/>
      <c r="AB401" s="110"/>
      <c r="AC401" s="118">
        <f t="shared" si="6"/>
        <v>2237094.9179130821</v>
      </c>
      <c r="AD401" s="117"/>
      <c r="AE401" s="117"/>
    </row>
    <row r="402" spans="1:32" s="107" customFormat="1" ht="21" hidden="1" customHeight="1" x14ac:dyDescent="0.2">
      <c r="A402" s="109">
        <v>398</v>
      </c>
      <c r="B402" s="113">
        <v>17</v>
      </c>
      <c r="C402" s="113" t="s">
        <v>21</v>
      </c>
      <c r="D402" s="111">
        <v>45226</v>
      </c>
      <c r="E402" s="113">
        <v>95</v>
      </c>
      <c r="F402" s="174" t="s">
        <v>927</v>
      </c>
      <c r="G402" s="113" t="s">
        <v>1041</v>
      </c>
      <c r="H402" s="98" t="s">
        <v>165</v>
      </c>
      <c r="I402" s="112" t="s">
        <v>902</v>
      </c>
      <c r="J402" s="112" t="s">
        <v>902</v>
      </c>
      <c r="K402" s="110">
        <v>3</v>
      </c>
      <c r="L402" s="110">
        <v>25</v>
      </c>
      <c r="M402" s="111">
        <v>45233</v>
      </c>
      <c r="N402" s="305">
        <v>0.27083333333333331</v>
      </c>
      <c r="O402" s="111">
        <v>45235</v>
      </c>
      <c r="P402" s="305">
        <v>0.91666666666666663</v>
      </c>
      <c r="Q402" s="98" t="s">
        <v>559</v>
      </c>
      <c r="R402" s="110">
        <v>3167060495</v>
      </c>
      <c r="S402" s="110"/>
      <c r="T402" s="110">
        <v>82159</v>
      </c>
      <c r="U402" s="195">
        <v>123246</v>
      </c>
      <c r="V402" s="109">
        <v>387</v>
      </c>
      <c r="W402" s="110" t="str">
        <f>IF(AD402="CANCELADO","N/A",VLOOKUP(V402,MOVIL!$A:$B,2))</f>
        <v>EQP202</v>
      </c>
      <c r="X402" s="98" t="str">
        <f>IF(AD402="CANCELADO","N/A",VLOOKUP(V402,MOVIL!$A:$P,16))</f>
        <v>VESGA CASALLAS ALBERTO</v>
      </c>
      <c r="Y402" s="110">
        <f>IF(AD402="CANCELADO","N/A",VLOOKUP(V402,MOVIL!$A:$Q,17))</f>
        <v>3105756034</v>
      </c>
      <c r="Z402" s="135">
        <v>2166588.1380621474</v>
      </c>
      <c r="AA402" s="110"/>
      <c r="AB402" s="110"/>
      <c r="AC402" s="118">
        <f t="shared" si="6"/>
        <v>2166588.1380621474</v>
      </c>
      <c r="AD402" s="117"/>
      <c r="AE402" s="117"/>
    </row>
    <row r="403" spans="1:32" s="107" customFormat="1" ht="21" hidden="1" customHeight="1" x14ac:dyDescent="0.2">
      <c r="A403" s="109">
        <v>399</v>
      </c>
      <c r="B403" s="113">
        <v>17</v>
      </c>
      <c r="C403" s="113" t="s">
        <v>21</v>
      </c>
      <c r="D403" s="111">
        <v>45226</v>
      </c>
      <c r="E403" s="113">
        <v>121</v>
      </c>
      <c r="F403" s="174" t="s">
        <v>1035</v>
      </c>
      <c r="G403" s="113" t="s">
        <v>1036</v>
      </c>
      <c r="H403" s="98" t="s">
        <v>240</v>
      </c>
      <c r="I403" s="112" t="s">
        <v>902</v>
      </c>
      <c r="J403" s="112" t="s">
        <v>902</v>
      </c>
      <c r="K403" s="110">
        <v>1</v>
      </c>
      <c r="L403" s="110">
        <v>27</v>
      </c>
      <c r="M403" s="111">
        <v>45233</v>
      </c>
      <c r="N403" s="305">
        <v>0.29166666666666669</v>
      </c>
      <c r="O403" s="111">
        <v>45233</v>
      </c>
      <c r="P403" s="305">
        <v>0.79166666666666663</v>
      </c>
      <c r="Q403" s="98" t="s">
        <v>238</v>
      </c>
      <c r="R403" s="110">
        <v>3183940701</v>
      </c>
      <c r="S403" s="110"/>
      <c r="T403" s="145">
        <v>82160</v>
      </c>
      <c r="U403" s="330">
        <v>123247</v>
      </c>
      <c r="V403" s="109">
        <v>410</v>
      </c>
      <c r="W403" s="110" t="str">
        <f>IF(AD403="CANCELADO","N/A",VLOOKUP(V403,MOVIL!$A:$B,2))</f>
        <v>KNZ845</v>
      </c>
      <c r="X403" s="98" t="str">
        <f>IF(AD403="CANCELADO","N/A",VLOOKUP(V403,MOVIL!$A:$P,16))</f>
        <v>MORALES SANCHEZ OSCAR ARMANDO</v>
      </c>
      <c r="Y403" s="110">
        <f>IF(AD403="CANCELADO","N/A",VLOOKUP(V403,MOVIL!$A:$Q,17))</f>
        <v>3102463894</v>
      </c>
      <c r="Z403" s="135">
        <v>700229.83134411147</v>
      </c>
      <c r="AA403" s="110"/>
      <c r="AB403" s="110"/>
      <c r="AC403" s="118">
        <f t="shared" si="6"/>
        <v>700229.83134411147</v>
      </c>
      <c r="AD403" s="117"/>
      <c r="AE403" s="117"/>
    </row>
    <row r="404" spans="1:32" s="107" customFormat="1" ht="21" hidden="1" customHeight="1" x14ac:dyDescent="0.2">
      <c r="A404" s="109">
        <v>400</v>
      </c>
      <c r="B404" s="113">
        <v>17</v>
      </c>
      <c r="C404" s="113" t="s">
        <v>21</v>
      </c>
      <c r="D404" s="111">
        <v>45226</v>
      </c>
      <c r="E404" s="113">
        <v>86</v>
      </c>
      <c r="F404" s="174" t="s">
        <v>61</v>
      </c>
      <c r="G404" s="113" t="s">
        <v>61</v>
      </c>
      <c r="H404" s="98" t="s">
        <v>56</v>
      </c>
      <c r="I404" s="112" t="s">
        <v>902</v>
      </c>
      <c r="J404" s="112" t="s">
        <v>902</v>
      </c>
      <c r="K404" s="110">
        <v>3</v>
      </c>
      <c r="L404" s="110">
        <v>26</v>
      </c>
      <c r="M404" s="111">
        <v>45233</v>
      </c>
      <c r="N404" s="305">
        <v>0.27083333333333331</v>
      </c>
      <c r="O404" s="111">
        <v>45235</v>
      </c>
      <c r="P404" s="305">
        <v>0.79166666666666663</v>
      </c>
      <c r="Q404" s="98" t="s">
        <v>1042</v>
      </c>
      <c r="R404" s="110">
        <v>3104826019</v>
      </c>
      <c r="S404" s="110"/>
      <c r="T404" s="195">
        <v>82161</v>
      </c>
      <c r="U404" s="330">
        <v>123248</v>
      </c>
      <c r="V404" s="109">
        <v>455</v>
      </c>
      <c r="W404" s="110" t="str">
        <f>IF(AD404="CANCELADO","N/A",VLOOKUP(V404,MOVIL!$A:$B,2))</f>
        <v>KNZ845</v>
      </c>
      <c r="X404" s="98" t="str">
        <f>IF(AD404="CANCELADO","N/A",VLOOKUP(V404,MOVIL!$A:$P,16))</f>
        <v>MORALES SANCHEZ OSCAR ARMANDO</v>
      </c>
      <c r="Y404" s="110">
        <f>IF(AD404="CANCELADO","N/A",VLOOKUP(V404,MOVIL!$A:$Q,17))</f>
        <v>3102463894</v>
      </c>
      <c r="Z404" s="135">
        <v>1791473.222390092</v>
      </c>
      <c r="AA404" s="110"/>
      <c r="AB404" s="110"/>
      <c r="AC404" s="118">
        <f t="shared" si="6"/>
        <v>1791473.222390092</v>
      </c>
      <c r="AD404" s="117"/>
      <c r="AE404" s="117"/>
    </row>
    <row r="405" spans="1:32" s="107" customFormat="1" ht="21" hidden="1" customHeight="1" x14ac:dyDescent="0.2">
      <c r="A405" s="109">
        <v>401</v>
      </c>
      <c r="B405" s="113">
        <v>17</v>
      </c>
      <c r="C405" s="113" t="s">
        <v>21</v>
      </c>
      <c r="D405" s="111">
        <v>45226</v>
      </c>
      <c r="E405" s="113">
        <v>66</v>
      </c>
      <c r="F405" s="174" t="s">
        <v>343</v>
      </c>
      <c r="G405" s="113" t="s">
        <v>1046</v>
      </c>
      <c r="H405" s="98" t="s">
        <v>302</v>
      </c>
      <c r="I405" s="112" t="s">
        <v>902</v>
      </c>
      <c r="J405" s="112" t="s">
        <v>902</v>
      </c>
      <c r="K405" s="110">
        <v>2</v>
      </c>
      <c r="L405" s="110">
        <v>26</v>
      </c>
      <c r="M405" s="111">
        <v>45233</v>
      </c>
      <c r="N405" s="305">
        <v>0.20833333333333334</v>
      </c>
      <c r="O405" s="111">
        <v>45234</v>
      </c>
      <c r="P405" s="305">
        <v>0.79166666666666663</v>
      </c>
      <c r="Q405" s="98" t="s">
        <v>66</v>
      </c>
      <c r="R405" s="110">
        <v>3157169002</v>
      </c>
      <c r="S405" s="110"/>
      <c r="T405" s="110">
        <v>82162</v>
      </c>
      <c r="U405" s="195">
        <v>123249</v>
      </c>
      <c r="V405" s="109">
        <v>470</v>
      </c>
      <c r="W405" s="110" t="str">
        <f>IF(AD405="CANCELADO","N/A",VLOOKUP(V405,MOVIL!$A:$B,2))</f>
        <v>LQK873</v>
      </c>
      <c r="X405" s="98" t="str">
        <f>IF(AD405="CANCELADO","N/A",VLOOKUP(V405,MOVIL!$A:$P,16))</f>
        <v>CARREÑO RAMIREZ JHON ARTURO</v>
      </c>
      <c r="Y405" s="110">
        <f>IF(AD405="CANCELADO","N/A",VLOOKUP(V405,MOVIL!$A:$Q,17))</f>
        <v>0</v>
      </c>
      <c r="Z405" s="135">
        <v>1655067.7985093445</v>
      </c>
      <c r="AA405" s="110"/>
      <c r="AB405" s="110"/>
      <c r="AC405" s="118">
        <f t="shared" si="6"/>
        <v>1655067.7985093445</v>
      </c>
      <c r="AD405" s="117"/>
      <c r="AE405" s="117"/>
    </row>
    <row r="406" spans="1:32" s="107" customFormat="1" ht="21" hidden="1" customHeight="1" x14ac:dyDescent="0.2">
      <c r="A406" s="109">
        <v>402</v>
      </c>
      <c r="B406" s="113">
        <v>17</v>
      </c>
      <c r="C406" s="113" t="s">
        <v>21</v>
      </c>
      <c r="D406" s="111">
        <v>45226</v>
      </c>
      <c r="E406" s="113">
        <v>66</v>
      </c>
      <c r="F406" s="174" t="s">
        <v>343</v>
      </c>
      <c r="G406" s="113" t="s">
        <v>1047</v>
      </c>
      <c r="H406" s="98" t="s">
        <v>302</v>
      </c>
      <c r="I406" s="112" t="s">
        <v>902</v>
      </c>
      <c r="J406" s="112" t="s">
        <v>902</v>
      </c>
      <c r="K406" s="110">
        <v>2</v>
      </c>
      <c r="L406" s="110">
        <v>22</v>
      </c>
      <c r="M406" s="111">
        <v>45233</v>
      </c>
      <c r="N406" s="305">
        <v>0.25</v>
      </c>
      <c r="O406" s="111">
        <v>45234</v>
      </c>
      <c r="P406" s="305">
        <v>0.79166666666666663</v>
      </c>
      <c r="Q406" s="98" t="s">
        <v>349</v>
      </c>
      <c r="R406" s="110">
        <v>3016443574</v>
      </c>
      <c r="S406" s="110"/>
      <c r="T406" s="145">
        <v>82163</v>
      </c>
      <c r="U406" s="330">
        <v>123250</v>
      </c>
      <c r="V406" s="109">
        <v>406</v>
      </c>
      <c r="W406" s="110" t="str">
        <f>IF(AD406="CANCELADO","N/A",VLOOKUP(V406,MOVIL!$A:$B,2))</f>
        <v>KNZ845</v>
      </c>
      <c r="X406" s="98" t="str">
        <f>IF(AD406="CANCELADO","N/A",VLOOKUP(V406,MOVIL!$A:$P,16))</f>
        <v>MORALES SANCHEZ OSCAR ARMANDO</v>
      </c>
      <c r="Y406" s="110">
        <f>IF(AD406="CANCELADO","N/A",VLOOKUP(V406,MOVIL!$A:$Q,17))</f>
        <v>3102463894</v>
      </c>
      <c r="Z406" s="135">
        <v>1605067.7985093445</v>
      </c>
      <c r="AA406" s="110"/>
      <c r="AB406" s="110"/>
      <c r="AC406" s="118">
        <f t="shared" si="6"/>
        <v>1605067.7985093445</v>
      </c>
      <c r="AD406" s="117"/>
      <c r="AE406" s="117"/>
    </row>
    <row r="407" spans="1:32" s="107" customFormat="1" ht="21" hidden="1" customHeight="1" x14ac:dyDescent="0.2">
      <c r="A407" s="109">
        <v>403</v>
      </c>
      <c r="B407" s="113">
        <v>17</v>
      </c>
      <c r="C407" s="113" t="s">
        <v>21</v>
      </c>
      <c r="D407" s="111">
        <v>45226</v>
      </c>
      <c r="E407" s="113">
        <v>78</v>
      </c>
      <c r="F407" s="113" t="s">
        <v>1050</v>
      </c>
      <c r="G407" s="113" t="s">
        <v>1050</v>
      </c>
      <c r="H407" s="98" t="s">
        <v>2661</v>
      </c>
      <c r="I407" s="112" t="s">
        <v>402</v>
      </c>
      <c r="J407" s="112" t="s">
        <v>402</v>
      </c>
      <c r="K407" s="110">
        <v>4</v>
      </c>
      <c r="L407" s="110">
        <v>28</v>
      </c>
      <c r="M407" s="111">
        <v>45233</v>
      </c>
      <c r="N407" s="305">
        <v>0.54166666666666663</v>
      </c>
      <c r="O407" s="111">
        <v>45236</v>
      </c>
      <c r="P407" s="305">
        <v>0.33333333333333331</v>
      </c>
      <c r="Q407" s="98" t="s">
        <v>1051</v>
      </c>
      <c r="R407" s="110">
        <v>3115052902</v>
      </c>
      <c r="S407" s="110"/>
      <c r="T407" s="195">
        <v>82168</v>
      </c>
      <c r="U407" s="195">
        <v>123255</v>
      </c>
      <c r="V407" s="109">
        <v>471</v>
      </c>
      <c r="W407" s="110" t="str">
        <f>IF(AD407="CANCELADO","N/A",VLOOKUP(V407,MOVIL!$A:$B,2))</f>
        <v>LQK873</v>
      </c>
      <c r="X407" s="98" t="str">
        <f>IF(AD407="CANCELADO","N/A",VLOOKUP(V407,MOVIL!$A:$P,16))</f>
        <v>CARREÑO RAMIREZ JHON ARTURO</v>
      </c>
      <c r="Y407" s="110">
        <f>IF(AD407="CANCELADO","N/A",VLOOKUP(V407,MOVIL!$A:$Q,17))</f>
        <v>0</v>
      </c>
      <c r="Z407" s="135">
        <v>1757371.8664199049</v>
      </c>
      <c r="AA407" s="110">
        <v>2</v>
      </c>
      <c r="AB407" s="134">
        <v>1150000</v>
      </c>
      <c r="AC407" s="118">
        <f t="shared" si="6"/>
        <v>4057371.8664199049</v>
      </c>
      <c r="AD407" s="117"/>
      <c r="AE407" s="117"/>
    </row>
    <row r="408" spans="1:32" s="107" customFormat="1" ht="21" hidden="1" customHeight="1" x14ac:dyDescent="0.2">
      <c r="A408" s="109">
        <v>404</v>
      </c>
      <c r="B408" s="113">
        <v>17</v>
      </c>
      <c r="C408" s="113" t="s">
        <v>21</v>
      </c>
      <c r="D408" s="111">
        <v>45226</v>
      </c>
      <c r="E408" s="113">
        <v>43</v>
      </c>
      <c r="F408" s="174" t="s">
        <v>478</v>
      </c>
      <c r="G408" s="113" t="s">
        <v>1048</v>
      </c>
      <c r="H408" s="98" t="s">
        <v>2660</v>
      </c>
      <c r="I408" s="112" t="s">
        <v>902</v>
      </c>
      <c r="J408" s="112" t="s">
        <v>902</v>
      </c>
      <c r="K408" s="110">
        <v>1</v>
      </c>
      <c r="L408" s="110">
        <v>28</v>
      </c>
      <c r="M408" s="111">
        <v>45233</v>
      </c>
      <c r="N408" s="305">
        <v>0.14583333333333334</v>
      </c>
      <c r="O408" s="111">
        <v>45233</v>
      </c>
      <c r="P408" s="305">
        <v>0.66666666666666663</v>
      </c>
      <c r="Q408" s="98" t="s">
        <v>481</v>
      </c>
      <c r="R408" s="110">
        <v>3154084367</v>
      </c>
      <c r="S408" s="110"/>
      <c r="T408" s="110">
        <v>82164</v>
      </c>
      <c r="U408" s="330">
        <v>123251</v>
      </c>
      <c r="V408" s="109">
        <v>385</v>
      </c>
      <c r="W408" s="110" t="str">
        <f>IF(AD408="CANCELADO","N/A",VLOOKUP(V408,MOVIL!$A:$B,2))</f>
        <v>EQP202</v>
      </c>
      <c r="X408" s="98" t="str">
        <f>IF(AD408="CANCELADO","N/A",VLOOKUP(V408,MOVIL!$A:$P,16))</f>
        <v>VESGA CASALLAS ALBERTO</v>
      </c>
      <c r="Y408" s="110">
        <f>IF(AD408="CANCELADO","N/A",VLOOKUP(V408,MOVIL!$A:$Q,17))</f>
        <v>3105756034</v>
      </c>
      <c r="Z408" s="134">
        <v>1007142.0350757935</v>
      </c>
      <c r="AA408" s="110"/>
      <c r="AB408" s="110"/>
      <c r="AC408" s="118">
        <f t="shared" si="6"/>
        <v>1007142.0350757935</v>
      </c>
      <c r="AD408" s="117"/>
      <c r="AE408" s="117"/>
    </row>
    <row r="409" spans="1:32" s="107" customFormat="1" ht="21" hidden="1" customHeight="1" x14ac:dyDescent="0.2">
      <c r="A409" s="109">
        <v>405</v>
      </c>
      <c r="B409" s="113">
        <v>17</v>
      </c>
      <c r="C409" s="113" t="s">
        <v>21</v>
      </c>
      <c r="D409" s="111">
        <v>45226</v>
      </c>
      <c r="E409" s="113">
        <v>46</v>
      </c>
      <c r="F409" s="174" t="s">
        <v>653</v>
      </c>
      <c r="G409" s="113" t="s">
        <v>1049</v>
      </c>
      <c r="H409" s="98" t="s">
        <v>124</v>
      </c>
      <c r="I409" s="112" t="s">
        <v>902</v>
      </c>
      <c r="J409" s="112" t="s">
        <v>902</v>
      </c>
      <c r="K409" s="110">
        <v>1</v>
      </c>
      <c r="L409" s="110">
        <v>39</v>
      </c>
      <c r="M409" s="111">
        <v>45233</v>
      </c>
      <c r="N409" s="305">
        <v>0.22916666666666666</v>
      </c>
      <c r="O409" s="111">
        <v>45233</v>
      </c>
      <c r="P409" s="305">
        <v>0.70833333333333337</v>
      </c>
      <c r="Q409" s="98" t="s">
        <v>655</v>
      </c>
      <c r="R409" s="110">
        <v>3184823105</v>
      </c>
      <c r="S409" s="110"/>
      <c r="T409" s="145">
        <v>82165</v>
      </c>
      <c r="U409" s="195">
        <v>123252</v>
      </c>
      <c r="V409" s="109">
        <v>365</v>
      </c>
      <c r="W409" s="110" t="str">
        <f>IF(AD409="CANCELADO","N/A",VLOOKUP(V409,MOVIL!$A:$B,2))</f>
        <v>EQP710</v>
      </c>
      <c r="X409" s="98" t="str">
        <f>IF(AD409="CANCELADO","N/A",VLOOKUP(V409,MOVIL!$A:$P,16))</f>
        <v>CARLOS FERNANDO VELEZ</v>
      </c>
      <c r="Y409" s="110">
        <f>IF(AD409="CANCELADO","N/A",VLOOKUP(V409,MOVIL!$A:$Q,17))</f>
        <v>313608820</v>
      </c>
      <c r="Z409" s="135">
        <v>444469.66156770987</v>
      </c>
      <c r="AA409" s="110"/>
      <c r="AB409" s="110"/>
      <c r="AC409" s="118">
        <f t="shared" si="6"/>
        <v>444469.66156770987</v>
      </c>
      <c r="AD409" s="117"/>
      <c r="AE409" s="117"/>
    </row>
    <row r="410" spans="1:32" s="107" customFormat="1" ht="21" hidden="1" customHeight="1" x14ac:dyDescent="0.2">
      <c r="A410" s="109">
        <v>406</v>
      </c>
      <c r="B410" s="113">
        <v>17</v>
      </c>
      <c r="C410" s="113" t="s">
        <v>21</v>
      </c>
      <c r="D410" s="111">
        <v>45226</v>
      </c>
      <c r="E410" s="113">
        <v>27</v>
      </c>
      <c r="F410" s="174" t="s">
        <v>487</v>
      </c>
      <c r="G410" s="113" t="s">
        <v>488</v>
      </c>
      <c r="H410" s="98" t="s">
        <v>2636</v>
      </c>
      <c r="I410" s="123" t="s">
        <v>902</v>
      </c>
      <c r="J410" s="113" t="s">
        <v>902</v>
      </c>
      <c r="K410" s="110">
        <v>1</v>
      </c>
      <c r="L410" s="110">
        <v>42</v>
      </c>
      <c r="M410" s="111">
        <v>45233</v>
      </c>
      <c r="N410" s="305">
        <v>0.20833333333333334</v>
      </c>
      <c r="O410" s="111">
        <v>45233</v>
      </c>
      <c r="P410" s="305">
        <v>0.79166666666666663</v>
      </c>
      <c r="Q410" s="98" t="s">
        <v>485</v>
      </c>
      <c r="R410" s="110" t="s">
        <v>486</v>
      </c>
      <c r="S410" s="110"/>
      <c r="T410" s="195">
        <v>82166</v>
      </c>
      <c r="U410" s="330">
        <v>123253</v>
      </c>
      <c r="V410" s="109">
        <v>391</v>
      </c>
      <c r="W410" s="110" t="str">
        <f>IF(AD410="CANCELADO","N/A",VLOOKUP(V410,MOVIL!$A:$B,2))</f>
        <v>KNZ845</v>
      </c>
      <c r="X410" s="98" t="str">
        <f>IF(AD410="CANCELADO","N/A",VLOOKUP(V410,MOVIL!$A:$P,16))</f>
        <v>MORALES SANCHEZ OSCAR ARMANDO</v>
      </c>
      <c r="Y410" s="110">
        <f>IF(AD410="CANCELADO","N/A",VLOOKUP(V410,MOVIL!$A:$Q,17))</f>
        <v>3102463894</v>
      </c>
      <c r="Z410" s="135">
        <v>954837.96716523287</v>
      </c>
      <c r="AA410" s="110"/>
      <c r="AB410" s="110"/>
      <c r="AC410" s="118">
        <f t="shared" si="6"/>
        <v>954837.96716523287</v>
      </c>
      <c r="AD410" s="117"/>
      <c r="AE410" s="117"/>
    </row>
    <row r="411" spans="1:32" s="107" customFormat="1" ht="21" hidden="1" customHeight="1" x14ac:dyDescent="0.2">
      <c r="A411" s="109">
        <v>407</v>
      </c>
      <c r="B411" s="113">
        <v>17</v>
      </c>
      <c r="C411" s="113" t="s">
        <v>21</v>
      </c>
      <c r="D411" s="111">
        <v>45226</v>
      </c>
      <c r="E411" s="113">
        <v>125</v>
      </c>
      <c r="F411" s="174" t="s">
        <v>105</v>
      </c>
      <c r="G411" s="113" t="s">
        <v>106</v>
      </c>
      <c r="H411" s="98" t="s">
        <v>2642</v>
      </c>
      <c r="I411" s="123" t="s">
        <v>902</v>
      </c>
      <c r="J411" s="113" t="s">
        <v>902</v>
      </c>
      <c r="K411" s="110">
        <v>1</v>
      </c>
      <c r="L411" s="110">
        <v>43</v>
      </c>
      <c r="M411" s="111">
        <v>45233</v>
      </c>
      <c r="N411" s="305">
        <v>0.25</v>
      </c>
      <c r="O411" s="111">
        <v>45233</v>
      </c>
      <c r="P411" s="305">
        <v>0.75</v>
      </c>
      <c r="Q411" s="98" t="s">
        <v>108</v>
      </c>
      <c r="R411" s="110">
        <v>3042917277</v>
      </c>
      <c r="S411" s="110"/>
      <c r="T411" s="110">
        <v>82167</v>
      </c>
      <c r="U411" s="423">
        <v>123254</v>
      </c>
      <c r="V411" s="109">
        <v>334</v>
      </c>
      <c r="W411" s="110" t="str">
        <f>IF(AD411="CANCELADO","N/A",VLOOKUP(V411,MOVIL!$A:$B,2))</f>
        <v>EXZ188</v>
      </c>
      <c r="X411" s="98" t="str">
        <f>IF(AD411="CANCELADO","N/A",VLOOKUP(V411,MOVIL!$A:$P,16))</f>
        <v>ELI CARREÑO</v>
      </c>
      <c r="Y411" s="110">
        <f>IF(AD411="CANCELADO","N/A",VLOOKUP(V411,MOVIL!$A:$Q,17))</f>
        <v>313608820</v>
      </c>
      <c r="Z411" s="135">
        <v>750229.83134411147</v>
      </c>
      <c r="AA411" s="110"/>
      <c r="AB411" s="110"/>
      <c r="AC411" s="118">
        <f t="shared" si="6"/>
        <v>750229.83134411147</v>
      </c>
      <c r="AD411" s="117"/>
      <c r="AE411" s="117"/>
    </row>
    <row r="412" spans="1:32" s="107" customFormat="1" ht="21" hidden="1" customHeight="1" x14ac:dyDescent="0.2">
      <c r="A412" s="109">
        <v>408</v>
      </c>
      <c r="B412" s="98" t="e">
        <f>+#REF!+1</f>
        <v>#REF!</v>
      </c>
      <c r="C412" s="113" t="s">
        <v>72</v>
      </c>
      <c r="D412" s="159">
        <v>45175</v>
      </c>
      <c r="E412" s="98">
        <v>194</v>
      </c>
      <c r="F412" s="99" t="s">
        <v>2962</v>
      </c>
      <c r="G412" s="99" t="s">
        <v>2962</v>
      </c>
      <c r="H412" s="98" t="s">
        <v>2637</v>
      </c>
      <c r="I412" s="103" t="s">
        <v>989</v>
      </c>
      <c r="J412" s="177" t="s">
        <v>201</v>
      </c>
      <c r="K412" s="98">
        <v>3</v>
      </c>
      <c r="L412" s="98">
        <v>33</v>
      </c>
      <c r="M412" s="159">
        <v>45234</v>
      </c>
      <c r="N412" s="216">
        <v>0.25</v>
      </c>
      <c r="O412" s="159">
        <v>45236</v>
      </c>
      <c r="P412" s="216">
        <v>0.77083333333333337</v>
      </c>
      <c r="Q412" s="99" t="s">
        <v>990</v>
      </c>
      <c r="R412" s="99">
        <v>3115956974</v>
      </c>
      <c r="S412" s="110"/>
      <c r="T412" s="110">
        <v>82194</v>
      </c>
      <c r="U412" s="110">
        <v>123350</v>
      </c>
      <c r="V412" s="110">
        <v>410</v>
      </c>
      <c r="W412" s="110" t="str">
        <f>IF(AD412="CANCELADO","N/A",VLOOKUP(V412,MOVIL!$A:$B,2))</f>
        <v>KNZ845</v>
      </c>
      <c r="X412" s="98" t="str">
        <f>IF(AD412="CANCELADO","N/A",VLOOKUP(V412,MOVIL!$A:$P,16))</f>
        <v>MORALES SANCHEZ OSCAR ARMANDO</v>
      </c>
      <c r="Y412" s="110">
        <f>IF(AD412="CANCELADO","N/A",VLOOKUP(V412,MOVIL!$A:$Q,17))</f>
        <v>3102463894</v>
      </c>
      <c r="Z412" s="135">
        <v>4881056.0732890237</v>
      </c>
      <c r="AA412" s="120"/>
      <c r="AB412" s="117"/>
      <c r="AC412" s="118">
        <f t="shared" si="6"/>
        <v>4881056.0732890237</v>
      </c>
      <c r="AD412" s="117"/>
      <c r="AE412" s="117"/>
    </row>
    <row r="413" spans="1:32" s="107" customFormat="1" ht="21" hidden="1" customHeight="1" x14ac:dyDescent="0.2">
      <c r="A413" s="109">
        <v>409</v>
      </c>
      <c r="B413" s="184" t="e">
        <f>+#REF!+1</f>
        <v>#REF!</v>
      </c>
      <c r="C413" s="182" t="s">
        <v>72</v>
      </c>
      <c r="D413" s="240">
        <v>45175</v>
      </c>
      <c r="E413" s="184">
        <v>203</v>
      </c>
      <c r="F413" s="242" t="s">
        <v>619</v>
      </c>
      <c r="G413" s="242" t="s">
        <v>619</v>
      </c>
      <c r="H413" s="184"/>
      <c r="I413" s="241" t="s">
        <v>201</v>
      </c>
      <c r="J413" s="242" t="s">
        <v>201</v>
      </c>
      <c r="K413" s="184">
        <v>3</v>
      </c>
      <c r="L413" s="184">
        <v>18</v>
      </c>
      <c r="M413" s="331">
        <v>45234</v>
      </c>
      <c r="N413" s="263">
        <v>0.25</v>
      </c>
      <c r="O413" s="331">
        <v>45236</v>
      </c>
      <c r="P413" s="263">
        <v>0.83333333333333337</v>
      </c>
      <c r="Q413" s="242" t="s">
        <v>202</v>
      </c>
      <c r="R413" s="242">
        <v>3202699044</v>
      </c>
      <c r="S413" s="193" t="s">
        <v>827</v>
      </c>
      <c r="T413" s="186"/>
      <c r="U413" s="186"/>
      <c r="V413" s="186"/>
      <c r="W413" s="186" t="str">
        <f>IF(AD413="CANCELADO","N/A",VLOOKUP(V413,MOVIL!$A:$B,2))</f>
        <v>N/A</v>
      </c>
      <c r="X413" s="184" t="str">
        <f>IF(AD413="CANCELADO","N/A",VLOOKUP(V413,MOVIL!$A:$P,16))</f>
        <v>N/A</v>
      </c>
      <c r="Y413" s="186" t="str">
        <f>IF(AD413="CANCELADO","N/A",VLOOKUP(V413,MOVIL!$A:$Q,17))</f>
        <v>N/A</v>
      </c>
      <c r="Z413" s="190"/>
      <c r="AA413" s="191"/>
      <c r="AB413" s="181"/>
      <c r="AC413" s="192">
        <f t="shared" si="6"/>
        <v>0</v>
      </c>
      <c r="AD413" s="193" t="s">
        <v>827</v>
      </c>
      <c r="AE413" s="181"/>
      <c r="AF413" s="382"/>
    </row>
    <row r="414" spans="1:32" s="107" customFormat="1" ht="21" hidden="1" customHeight="1" x14ac:dyDescent="0.2">
      <c r="A414" s="109">
        <v>410</v>
      </c>
      <c r="B414" s="186"/>
      <c r="C414" s="182" t="s">
        <v>72</v>
      </c>
      <c r="D414" s="183">
        <v>45201</v>
      </c>
      <c r="E414" s="186">
        <v>214</v>
      </c>
      <c r="F414" s="267" t="s">
        <v>769</v>
      </c>
      <c r="G414" s="267" t="s">
        <v>769</v>
      </c>
      <c r="H414" s="184"/>
      <c r="I414" s="268" t="s">
        <v>201</v>
      </c>
      <c r="J414" s="267" t="s">
        <v>201</v>
      </c>
      <c r="K414" s="186">
        <v>1</v>
      </c>
      <c r="L414" s="186">
        <v>37</v>
      </c>
      <c r="M414" s="240">
        <v>45234</v>
      </c>
      <c r="N414" s="269">
        <v>0.25</v>
      </c>
      <c r="O414" s="240">
        <v>45234</v>
      </c>
      <c r="P414" s="263">
        <v>0.77083333333333337</v>
      </c>
      <c r="Q414" s="184" t="s">
        <v>770</v>
      </c>
      <c r="R414" s="184">
        <v>3118201915</v>
      </c>
      <c r="S414" s="193" t="s">
        <v>827</v>
      </c>
      <c r="T414" s="186"/>
      <c r="U414" s="186"/>
      <c r="V414" s="186"/>
      <c r="W414" s="186" t="str">
        <f>IF(AD414="CANCELADO","N/A",VLOOKUP(V414,MOVIL!$A:$B,2))</f>
        <v>N/A</v>
      </c>
      <c r="X414" s="184" t="str">
        <f>IF(AD414="CANCELADO","N/A",VLOOKUP(V414,MOVIL!$A:$P,16))</f>
        <v>N/A</v>
      </c>
      <c r="Y414" s="186" t="str">
        <f>IF(AD414="CANCELADO","N/A",VLOOKUP(V414,MOVIL!$A:$Q,17))</f>
        <v>N/A</v>
      </c>
      <c r="Z414" s="186"/>
      <c r="AA414" s="186"/>
      <c r="AB414" s="186"/>
      <c r="AC414" s="192">
        <f t="shared" si="6"/>
        <v>0</v>
      </c>
      <c r="AD414" s="193" t="s">
        <v>827</v>
      </c>
      <c r="AE414" s="181"/>
      <c r="AF414" s="382"/>
    </row>
    <row r="415" spans="1:32" s="107" customFormat="1" ht="21" hidden="1" customHeight="1" x14ac:dyDescent="0.2">
      <c r="A415" s="109">
        <v>411</v>
      </c>
      <c r="B415" s="110"/>
      <c r="C415" s="113" t="s">
        <v>72</v>
      </c>
      <c r="D415" s="153">
        <v>45201</v>
      </c>
      <c r="E415" s="109">
        <v>209</v>
      </c>
      <c r="F415" s="137" t="s">
        <v>761</v>
      </c>
      <c r="G415" s="137" t="s">
        <v>761</v>
      </c>
      <c r="H415" s="98" t="s">
        <v>56</v>
      </c>
      <c r="I415" s="318" t="s">
        <v>201</v>
      </c>
      <c r="J415" s="318" t="s">
        <v>201</v>
      </c>
      <c r="K415" s="110">
        <v>2</v>
      </c>
      <c r="L415" s="110">
        <v>24</v>
      </c>
      <c r="M415" s="159">
        <v>45234</v>
      </c>
      <c r="N415" s="128">
        <v>0.25</v>
      </c>
      <c r="O415" s="159">
        <v>45235</v>
      </c>
      <c r="P415" s="216">
        <v>0.77083333333333337</v>
      </c>
      <c r="Q415" s="98" t="s">
        <v>994</v>
      </c>
      <c r="R415" s="129" t="s">
        <v>995</v>
      </c>
      <c r="S415" s="110"/>
      <c r="T415" s="110">
        <v>82184</v>
      </c>
      <c r="U415" s="110">
        <v>123296</v>
      </c>
      <c r="V415" s="332" t="s">
        <v>2688</v>
      </c>
      <c r="W415" s="110" t="str">
        <f>IF(AD415="CANCELADO","N/A",VLOOKUP(V415,MOVIL!$A:$B,2))</f>
        <v>SLG641</v>
      </c>
      <c r="X415" s="98" t="str">
        <f>IF(AD415="CANCELADO","N/A",VLOOKUP(V415,MOVIL!$A:$P,16))</f>
        <v>ORLANDO SOTO</v>
      </c>
      <c r="Y415" s="110">
        <f>IF(AD415="CANCELADO","N/A",VLOOKUP(V415,MOVIL!$A:$Q,17))</f>
        <v>3143858111</v>
      </c>
      <c r="Z415" s="134">
        <v>3108141.6711462419</v>
      </c>
      <c r="AA415" s="110"/>
      <c r="AB415" s="110"/>
      <c r="AC415" s="118">
        <f t="shared" si="6"/>
        <v>3108141.6711462419</v>
      </c>
      <c r="AD415" s="117"/>
      <c r="AE415" s="117"/>
    </row>
    <row r="416" spans="1:32" s="107" customFormat="1" ht="21" hidden="1" customHeight="1" x14ac:dyDescent="0.2">
      <c r="A416" s="109">
        <v>412</v>
      </c>
      <c r="B416" s="110"/>
      <c r="C416" s="113" t="s">
        <v>139</v>
      </c>
      <c r="D416" s="138">
        <v>45216</v>
      </c>
      <c r="E416" s="110">
        <v>315</v>
      </c>
      <c r="F416" s="98" t="s">
        <v>174</v>
      </c>
      <c r="G416" s="98" t="s">
        <v>174</v>
      </c>
      <c r="H416" s="98" t="s">
        <v>247</v>
      </c>
      <c r="I416" s="112" t="s">
        <v>902</v>
      </c>
      <c r="J416" s="112" t="s">
        <v>902</v>
      </c>
      <c r="K416" s="110">
        <v>1</v>
      </c>
      <c r="L416" s="110">
        <v>15</v>
      </c>
      <c r="M416" s="111">
        <v>45234</v>
      </c>
      <c r="N416" s="305">
        <v>0.29166666666666669</v>
      </c>
      <c r="O416" s="111">
        <v>45234</v>
      </c>
      <c r="P416" s="305">
        <v>0.625</v>
      </c>
      <c r="Q416" s="306" t="s">
        <v>1012</v>
      </c>
      <c r="R416" s="98" t="s">
        <v>1013</v>
      </c>
      <c r="S416" s="230" t="s">
        <v>1011</v>
      </c>
      <c r="T416" s="110">
        <v>82195</v>
      </c>
      <c r="U416" s="110">
        <v>123351</v>
      </c>
      <c r="V416" s="110">
        <v>448</v>
      </c>
      <c r="W416" s="110" t="str">
        <f>IF(AD416="CANCELADO","N/A",VLOOKUP(V416,MOVIL!$A:$B,2))</f>
        <v>KNZ845</v>
      </c>
      <c r="X416" s="98" t="str">
        <f>IF(AD416="CANCELADO","N/A",VLOOKUP(V416,MOVIL!$A:$P,16))</f>
        <v>MORALES SANCHEZ OSCAR ARMANDO</v>
      </c>
      <c r="Y416" s="110">
        <f>IF(AD416="CANCELADO","N/A",VLOOKUP(V416,MOVIL!$A:$Q,17))</f>
        <v>3102463894</v>
      </c>
      <c r="Z416" s="135">
        <v>763901.24525377434</v>
      </c>
      <c r="AA416" s="110"/>
      <c r="AB416" s="110"/>
      <c r="AC416" s="118">
        <f t="shared" si="6"/>
        <v>763901.24525377434</v>
      </c>
      <c r="AD416" s="117"/>
      <c r="AE416" s="117"/>
    </row>
    <row r="417" spans="1:31" s="107" customFormat="1" ht="21" hidden="1" customHeight="1" x14ac:dyDescent="0.2">
      <c r="A417" s="109">
        <v>413</v>
      </c>
      <c r="B417" s="113"/>
      <c r="C417" s="98" t="s">
        <v>422</v>
      </c>
      <c r="D417" s="111">
        <v>45229</v>
      </c>
      <c r="E417" s="113">
        <v>234</v>
      </c>
      <c r="F417" s="174" t="s">
        <v>1053</v>
      </c>
      <c r="G417" s="174" t="s">
        <v>1053</v>
      </c>
      <c r="H417" s="98" t="s">
        <v>493</v>
      </c>
      <c r="I417" s="112" t="s">
        <v>1054</v>
      </c>
      <c r="J417" s="112" t="s">
        <v>1054</v>
      </c>
      <c r="K417" s="110">
        <v>1</v>
      </c>
      <c r="L417" s="110">
        <v>35</v>
      </c>
      <c r="M417" s="111">
        <v>45234</v>
      </c>
      <c r="N417" s="305" t="s">
        <v>1055</v>
      </c>
      <c r="O417" s="111">
        <v>45234</v>
      </c>
      <c r="P417" s="305" t="s">
        <v>588</v>
      </c>
      <c r="Q417" s="98" t="s">
        <v>1056</v>
      </c>
      <c r="R417" s="110" t="s">
        <v>1057</v>
      </c>
      <c r="S417" s="110"/>
      <c r="T417" s="110">
        <v>82193</v>
      </c>
      <c r="U417" s="110">
        <v>123348</v>
      </c>
      <c r="V417" s="110">
        <v>529</v>
      </c>
      <c r="W417" s="110" t="str">
        <f>IF(AD417="CANCELADO","N/A",VLOOKUP(V417,MOVIL!$A:$B,2))</f>
        <v>LQK873</v>
      </c>
      <c r="X417" s="98" t="str">
        <f>IF(AD417="CANCELADO","N/A",VLOOKUP(V417,MOVIL!$A:$P,16))</f>
        <v>CARREÑO RAMIREZ JHON ARTURO</v>
      </c>
      <c r="Y417" s="110">
        <f>IF(AD417="CANCELADO","N/A",VLOOKUP(V417,MOVIL!$A:$Q,17))</f>
        <v>0</v>
      </c>
      <c r="Z417" s="135">
        <v>597925.76343355083</v>
      </c>
      <c r="AA417" s="110"/>
      <c r="AB417" s="110"/>
      <c r="AC417" s="118">
        <f t="shared" si="6"/>
        <v>597925.76343355083</v>
      </c>
      <c r="AD417" s="117"/>
      <c r="AE417" s="117"/>
    </row>
    <row r="418" spans="1:31" s="107" customFormat="1" ht="21" hidden="1" customHeight="1" x14ac:dyDescent="0.2">
      <c r="A418" s="109">
        <v>414</v>
      </c>
      <c r="B418" s="113">
        <v>17</v>
      </c>
      <c r="C418" s="113" t="s">
        <v>21</v>
      </c>
      <c r="D418" s="111">
        <v>45226</v>
      </c>
      <c r="E418" s="113">
        <v>150</v>
      </c>
      <c r="F418" s="174" t="s">
        <v>1037</v>
      </c>
      <c r="G418" s="113" t="s">
        <v>1038</v>
      </c>
      <c r="H418" s="98" t="s">
        <v>2658</v>
      </c>
      <c r="I418" s="112" t="s">
        <v>902</v>
      </c>
      <c r="J418" s="112" t="s">
        <v>902</v>
      </c>
      <c r="K418" s="110">
        <v>9</v>
      </c>
      <c r="L418" s="110">
        <v>9</v>
      </c>
      <c r="M418" s="111">
        <v>45234</v>
      </c>
      <c r="N418" s="305">
        <v>0.16666666666666666</v>
      </c>
      <c r="O418" s="111">
        <v>45240</v>
      </c>
      <c r="P418" s="305">
        <v>0.95833333333333337</v>
      </c>
      <c r="Q418" s="98" t="s">
        <v>393</v>
      </c>
      <c r="R418" s="109">
        <v>3107959031</v>
      </c>
      <c r="S418" s="110"/>
      <c r="T418" s="110">
        <v>82196</v>
      </c>
      <c r="U418" s="110">
        <v>123352</v>
      </c>
      <c r="V418" s="110">
        <v>342</v>
      </c>
      <c r="W418" s="110" t="str">
        <f>IF(AD418="CANCELADO","N/A",VLOOKUP(V418,MOVIL!$A:$B,2))</f>
        <v>EXZ188</v>
      </c>
      <c r="X418" s="98" t="str">
        <f>IF(AD418="CANCELADO","N/A",VLOOKUP(V418,MOVIL!$A:$P,16))</f>
        <v>ELI CARREÑO</v>
      </c>
      <c r="Y418" s="110">
        <f>IF(AD418="CANCELADO","N/A",VLOOKUP(V418,MOVIL!$A:$Q,17))</f>
        <v>313608820</v>
      </c>
      <c r="Z418" s="135">
        <v>9959900.0112051312</v>
      </c>
      <c r="AA418" s="110"/>
      <c r="AB418" s="110"/>
      <c r="AC418" s="118">
        <f t="shared" si="6"/>
        <v>9959900.0112051312</v>
      </c>
      <c r="AD418" s="117"/>
      <c r="AE418" s="117"/>
    </row>
    <row r="419" spans="1:31" s="107" customFormat="1" ht="21" hidden="1" customHeight="1" x14ac:dyDescent="0.2">
      <c r="A419" s="109">
        <v>415</v>
      </c>
      <c r="B419" s="113">
        <v>17</v>
      </c>
      <c r="C419" s="113" t="s">
        <v>21</v>
      </c>
      <c r="D419" s="111">
        <v>45226</v>
      </c>
      <c r="E419" s="113">
        <v>150</v>
      </c>
      <c r="F419" s="174" t="s">
        <v>1037</v>
      </c>
      <c r="G419" s="113" t="s">
        <v>1038</v>
      </c>
      <c r="H419" s="98" t="s">
        <v>2658</v>
      </c>
      <c r="I419" s="112" t="s">
        <v>902</v>
      </c>
      <c r="J419" s="112" t="s">
        <v>902</v>
      </c>
      <c r="K419" s="110">
        <v>9</v>
      </c>
      <c r="L419" s="110">
        <v>40</v>
      </c>
      <c r="M419" s="111">
        <v>45234</v>
      </c>
      <c r="N419" s="305">
        <v>0.16666666666666666</v>
      </c>
      <c r="O419" s="111">
        <v>45240</v>
      </c>
      <c r="P419" s="305">
        <v>0.95833333333333337</v>
      </c>
      <c r="Q419" s="98" t="s">
        <v>393</v>
      </c>
      <c r="R419" s="109">
        <v>3107959031</v>
      </c>
      <c r="S419" s="110"/>
      <c r="T419" s="110">
        <v>82196</v>
      </c>
      <c r="U419" s="110">
        <v>123352</v>
      </c>
      <c r="V419" s="110">
        <v>342</v>
      </c>
      <c r="W419" s="110" t="str">
        <f>IF(AD419="CANCELADO","N/A",VLOOKUP(V419,MOVIL!$A:$B,2))</f>
        <v>EXZ188</v>
      </c>
      <c r="X419" s="98" t="str">
        <f>IF(AD419="CANCELADO","N/A",VLOOKUP(V419,MOVIL!$A:$P,16))</f>
        <v>ELI CARREÑO</v>
      </c>
      <c r="Y419" s="110">
        <f>IF(AD419="CANCELADO","N/A",VLOOKUP(V419,MOVIL!$A:$Q,17))</f>
        <v>313608820</v>
      </c>
      <c r="Z419" s="134">
        <v>10059900.011205131</v>
      </c>
      <c r="AA419" s="110"/>
      <c r="AB419" s="110"/>
      <c r="AC419" s="118">
        <f t="shared" si="6"/>
        <v>10059900.011205131</v>
      </c>
      <c r="AD419" s="117"/>
      <c r="AE419" s="117"/>
    </row>
    <row r="420" spans="1:31" s="107" customFormat="1" ht="21" hidden="1" customHeight="1" x14ac:dyDescent="0.2">
      <c r="A420" s="109">
        <v>416</v>
      </c>
      <c r="B420" s="113">
        <v>17</v>
      </c>
      <c r="C420" s="113" t="s">
        <v>21</v>
      </c>
      <c r="D420" s="111">
        <v>45226</v>
      </c>
      <c r="E420" s="113">
        <v>104</v>
      </c>
      <c r="F420" s="174" t="s">
        <v>255</v>
      </c>
      <c r="G420" s="113" t="s">
        <v>1052</v>
      </c>
      <c r="H420" s="98" t="s">
        <v>257</v>
      </c>
      <c r="I420" s="123" t="s">
        <v>902</v>
      </c>
      <c r="J420" s="113" t="s">
        <v>902</v>
      </c>
      <c r="K420" s="110">
        <v>3</v>
      </c>
      <c r="L420" s="110">
        <v>28</v>
      </c>
      <c r="M420" s="111">
        <v>45234</v>
      </c>
      <c r="N420" s="305">
        <v>0.25</v>
      </c>
      <c r="O420" s="111">
        <v>45236</v>
      </c>
      <c r="P420" s="305">
        <v>0.83333333333333337</v>
      </c>
      <c r="Q420" s="98" t="s">
        <v>259</v>
      </c>
      <c r="R420" s="110">
        <v>3157907431</v>
      </c>
      <c r="S420" s="110"/>
      <c r="T420" s="110">
        <v>82197</v>
      </c>
      <c r="U420" s="110">
        <v>123353</v>
      </c>
      <c r="V420" s="109">
        <v>476</v>
      </c>
      <c r="W420" s="110" t="str">
        <f>IF(AD420="CANCELADO","N/A",VLOOKUP(V420,MOVIL!$A:$B,2))</f>
        <v>LQK873</v>
      </c>
      <c r="X420" s="98" t="str">
        <f>IF(AD420="CANCELADO","N/A",VLOOKUP(V420,MOVIL!$A:$P,16))</f>
        <v>CARREÑO RAMIREZ JHON ARTURO</v>
      </c>
      <c r="Y420" s="110">
        <f>IF(AD420="CANCELADO","N/A",VLOOKUP(V420,MOVIL!$A:$Q,17))</f>
        <v>0</v>
      </c>
      <c r="Z420" s="135">
        <v>2166588.1380621474</v>
      </c>
      <c r="AA420" s="110"/>
      <c r="AB420" s="110"/>
      <c r="AC420" s="118">
        <f t="shared" si="6"/>
        <v>2166588.1380621474</v>
      </c>
      <c r="AD420" s="117"/>
      <c r="AE420" s="117"/>
    </row>
    <row r="421" spans="1:31" s="107" customFormat="1" ht="21" hidden="1" customHeight="1" x14ac:dyDescent="0.2">
      <c r="A421" s="109">
        <v>417</v>
      </c>
      <c r="B421" s="113">
        <v>17</v>
      </c>
      <c r="C421" s="113" t="s">
        <v>21</v>
      </c>
      <c r="D421" s="111">
        <v>45226</v>
      </c>
      <c r="E421" s="113">
        <v>32</v>
      </c>
      <c r="F421" s="174" t="s">
        <v>117</v>
      </c>
      <c r="G421" s="113" t="s">
        <v>56</v>
      </c>
      <c r="H421" s="98" t="s">
        <v>56</v>
      </c>
      <c r="I421" s="112" t="s">
        <v>902</v>
      </c>
      <c r="J421" s="112" t="s">
        <v>902</v>
      </c>
      <c r="K421" s="110">
        <v>1</v>
      </c>
      <c r="L421" s="110">
        <v>33</v>
      </c>
      <c r="M421" s="111">
        <v>45234</v>
      </c>
      <c r="N421" s="305">
        <v>0.25</v>
      </c>
      <c r="O421" s="111">
        <v>45234</v>
      </c>
      <c r="P421" s="305">
        <v>0.79166666666666663</v>
      </c>
      <c r="Q421" s="98" t="s">
        <v>119</v>
      </c>
      <c r="R421" s="110">
        <v>3004847586</v>
      </c>
      <c r="S421" s="110"/>
      <c r="T421" s="110">
        <v>82198</v>
      </c>
      <c r="U421" s="110">
        <v>123354</v>
      </c>
      <c r="V421" s="110">
        <v>367</v>
      </c>
      <c r="W421" s="110" t="str">
        <f>IF(AD421="CANCELADO","N/A",VLOOKUP(V421,MOVIL!$A:$B,2))</f>
        <v>EQP202</v>
      </c>
      <c r="X421" s="98" t="str">
        <f>IF(AD421="CANCELADO","N/A",VLOOKUP(V421,MOVIL!$A:$P,16))</f>
        <v>VESGA CASALLAS ALBERTO</v>
      </c>
      <c r="Y421" s="110">
        <f>IF(AD421="CANCELADO","N/A",VLOOKUP(V421,MOVIL!$A:$Q,17))</f>
        <v>3105756034</v>
      </c>
      <c r="Z421" s="134">
        <v>870736.61119504599</v>
      </c>
      <c r="AA421" s="110"/>
      <c r="AB421" s="110"/>
      <c r="AC421" s="118">
        <f t="shared" si="6"/>
        <v>870736.61119504599</v>
      </c>
      <c r="AD421" s="117"/>
      <c r="AE421" s="117"/>
    </row>
    <row r="422" spans="1:31" s="107" customFormat="1" ht="21" hidden="1" customHeight="1" x14ac:dyDescent="0.2">
      <c r="A422" s="109">
        <v>418</v>
      </c>
      <c r="B422" s="113">
        <v>17</v>
      </c>
      <c r="C422" s="113" t="s">
        <v>21</v>
      </c>
      <c r="D422" s="111">
        <v>45226</v>
      </c>
      <c r="E422" s="113">
        <v>72</v>
      </c>
      <c r="F422" s="174" t="s">
        <v>505</v>
      </c>
      <c r="G422" s="113" t="s">
        <v>1058</v>
      </c>
      <c r="H422" s="98" t="s">
        <v>133</v>
      </c>
      <c r="I422" s="112" t="s">
        <v>902</v>
      </c>
      <c r="J422" s="112" t="s">
        <v>902</v>
      </c>
      <c r="K422" s="110">
        <v>1</v>
      </c>
      <c r="L422" s="110">
        <v>11</v>
      </c>
      <c r="M422" s="111">
        <v>45234</v>
      </c>
      <c r="N422" s="305">
        <v>0.29166666666666669</v>
      </c>
      <c r="O422" s="111">
        <v>45234</v>
      </c>
      <c r="P422" s="305">
        <v>0.70833333333333337</v>
      </c>
      <c r="Q422" s="98" t="s">
        <v>507</v>
      </c>
      <c r="R422" s="110"/>
      <c r="S422" s="110"/>
      <c r="T422" s="110">
        <v>82199</v>
      </c>
      <c r="U422" s="110">
        <v>123355</v>
      </c>
      <c r="V422" s="110">
        <v>2930</v>
      </c>
      <c r="W422" s="110" t="str">
        <f>IF(AD422="CANCELADO","N/A",VLOOKUP(V422,MOVIL!$A:$B,2))</f>
        <v>TLO1733</v>
      </c>
      <c r="X422" s="98" t="str">
        <f>IF(AD422="CANCELADO","N/A",VLOOKUP(V422,MOVIL!$A:$P,16))</f>
        <v>EDWIN APONTE</v>
      </c>
      <c r="Y422" s="110">
        <f>IF(AD422="CANCELADO","N/A",VLOOKUP(V422,MOVIL!$A:$Q,17))</f>
        <v>3219621482</v>
      </c>
      <c r="Z422" s="135">
        <v>462672.37350808363</v>
      </c>
      <c r="AA422" s="110"/>
      <c r="AB422" s="110"/>
      <c r="AC422" s="118">
        <f t="shared" si="6"/>
        <v>462672.37350808363</v>
      </c>
      <c r="AD422" s="117"/>
      <c r="AE422" s="117"/>
    </row>
    <row r="423" spans="1:31" s="107" customFormat="1" ht="21" hidden="1" customHeight="1" x14ac:dyDescent="0.2">
      <c r="A423" s="109">
        <v>419</v>
      </c>
      <c r="B423" s="113">
        <v>17</v>
      </c>
      <c r="C423" s="113" t="s">
        <v>21</v>
      </c>
      <c r="D423" s="111">
        <v>45226</v>
      </c>
      <c r="E423" s="113">
        <v>66</v>
      </c>
      <c r="F423" s="174" t="s">
        <v>343</v>
      </c>
      <c r="G423" s="113" t="s">
        <v>1046</v>
      </c>
      <c r="H423" s="98" t="s">
        <v>302</v>
      </c>
      <c r="I423" s="112" t="s">
        <v>902</v>
      </c>
      <c r="J423" s="112" t="s">
        <v>902</v>
      </c>
      <c r="K423" s="110">
        <v>2</v>
      </c>
      <c r="L423" s="110">
        <v>23</v>
      </c>
      <c r="M423" s="111">
        <v>45235</v>
      </c>
      <c r="N423" s="305">
        <v>0.22916666666666666</v>
      </c>
      <c r="O423" s="111">
        <v>45236</v>
      </c>
      <c r="P423" s="305">
        <v>0.79166666666666663</v>
      </c>
      <c r="Q423" s="98" t="s">
        <v>66</v>
      </c>
      <c r="R423" s="110">
        <v>3157169002</v>
      </c>
      <c r="S423" s="110"/>
      <c r="T423" s="110">
        <v>82227</v>
      </c>
      <c r="U423" s="110">
        <v>123421</v>
      </c>
      <c r="V423" s="110">
        <v>470</v>
      </c>
      <c r="W423" s="110" t="str">
        <f>IF(AD423="CANCELADO","N/A",VLOOKUP(V423,MOVIL!$A:$B,2))</f>
        <v>LQK873</v>
      </c>
      <c r="X423" s="98" t="str">
        <f>IF(AD423="CANCELADO","N/A",VLOOKUP(V423,MOVIL!$A:$P,16))</f>
        <v>CARREÑO RAMIREZ JHON ARTURO</v>
      </c>
      <c r="Y423" s="110">
        <f>IF(AD423="CANCELADO","N/A",VLOOKUP(V423,MOVIL!$A:$Q,17))</f>
        <v>0</v>
      </c>
      <c r="Z423" s="135">
        <v>1605067.7985093445</v>
      </c>
      <c r="AA423" s="110"/>
      <c r="AB423" s="110"/>
      <c r="AC423" s="118">
        <f t="shared" si="6"/>
        <v>1605067.7985093445</v>
      </c>
      <c r="AD423" s="117"/>
      <c r="AE423" s="117"/>
    </row>
    <row r="424" spans="1:31" s="107" customFormat="1" ht="21" hidden="1" customHeight="1" x14ac:dyDescent="0.2">
      <c r="A424" s="109">
        <v>420</v>
      </c>
      <c r="B424" s="110"/>
      <c r="C424" s="113" t="s">
        <v>72</v>
      </c>
      <c r="D424" s="111">
        <v>45226</v>
      </c>
      <c r="E424" s="113">
        <v>207</v>
      </c>
      <c r="F424" s="174" t="s">
        <v>777</v>
      </c>
      <c r="G424" s="174" t="s">
        <v>777</v>
      </c>
      <c r="H424" s="98" t="s">
        <v>464</v>
      </c>
      <c r="I424" s="112" t="s">
        <v>902</v>
      </c>
      <c r="J424" s="112" t="s">
        <v>902</v>
      </c>
      <c r="K424" s="110">
        <v>5</v>
      </c>
      <c r="L424" s="110">
        <v>30</v>
      </c>
      <c r="M424" s="111">
        <v>45236</v>
      </c>
      <c r="N424" s="305">
        <v>0.125</v>
      </c>
      <c r="O424" s="111">
        <v>45240</v>
      </c>
      <c r="P424" s="305">
        <v>0.83333333333333337</v>
      </c>
      <c r="Q424" s="98" t="s">
        <v>778</v>
      </c>
      <c r="R424" s="110">
        <v>3123314506</v>
      </c>
      <c r="S424" s="110"/>
      <c r="T424" s="110">
        <v>82239</v>
      </c>
      <c r="U424" s="110">
        <v>123439</v>
      </c>
      <c r="V424" s="110">
        <v>381</v>
      </c>
      <c r="W424" s="110" t="str">
        <f>IF(AD424="CANCELADO","N/A",VLOOKUP(V424,MOVIL!$A:$B,2))</f>
        <v>EQP202</v>
      </c>
      <c r="X424" s="98" t="str">
        <f>IF(AD424="CANCELADO","N/A",VLOOKUP(V424,MOVIL!$A:$P,16))</f>
        <v>VESGA CASALLAS ALBERTO</v>
      </c>
      <c r="Y424" s="110">
        <f>IF(AD424="CANCELADO","N/A",VLOOKUP(V424,MOVIL!$A:$Q,17))</f>
        <v>3105756034</v>
      </c>
      <c r="Z424" s="135">
        <v>6067025.5289218696</v>
      </c>
      <c r="AA424" s="110"/>
      <c r="AB424" s="110"/>
      <c r="AC424" s="118">
        <f t="shared" si="6"/>
        <v>6067025.5289218696</v>
      </c>
      <c r="AD424" s="117"/>
      <c r="AE424" s="117"/>
    </row>
    <row r="425" spans="1:31" s="107" customFormat="1" ht="21" hidden="1" customHeight="1" x14ac:dyDescent="0.2">
      <c r="A425" s="109">
        <v>421</v>
      </c>
      <c r="B425" s="110"/>
      <c r="C425" s="113" t="s">
        <v>72</v>
      </c>
      <c r="D425" s="111">
        <v>45226</v>
      </c>
      <c r="E425" s="113">
        <v>207</v>
      </c>
      <c r="F425" s="174" t="s">
        <v>777</v>
      </c>
      <c r="G425" s="174" t="s">
        <v>777</v>
      </c>
      <c r="H425" s="98" t="s">
        <v>464</v>
      </c>
      <c r="I425" s="112" t="s">
        <v>902</v>
      </c>
      <c r="J425" s="112" t="s">
        <v>902</v>
      </c>
      <c r="K425" s="110">
        <v>5</v>
      </c>
      <c r="L425" s="110">
        <v>30</v>
      </c>
      <c r="M425" s="111">
        <v>45236</v>
      </c>
      <c r="N425" s="305">
        <v>0.125</v>
      </c>
      <c r="O425" s="111">
        <v>45240</v>
      </c>
      <c r="P425" s="305">
        <v>0.83333333333333337</v>
      </c>
      <c r="Q425" s="98" t="s">
        <v>778</v>
      </c>
      <c r="R425" s="110">
        <v>3123314506</v>
      </c>
      <c r="S425" s="110"/>
      <c r="T425" s="110">
        <v>82239</v>
      </c>
      <c r="U425" s="110">
        <v>123439</v>
      </c>
      <c r="V425" s="110">
        <v>434</v>
      </c>
      <c r="W425" s="110" t="str">
        <f>IF(AD425="CANCELADO","N/A",VLOOKUP(V425,MOVIL!$A:$B,2))</f>
        <v>KNZ845</v>
      </c>
      <c r="X425" s="98" t="str">
        <f>IF(AD425="CANCELADO","N/A",VLOOKUP(V425,MOVIL!$A:$P,16))</f>
        <v>MORALES SANCHEZ OSCAR ARMANDO</v>
      </c>
      <c r="Y425" s="110">
        <f>IF(AD425="CANCELADO","N/A",VLOOKUP(V425,MOVIL!$A:$Q,17))</f>
        <v>3102463894</v>
      </c>
      <c r="Z425" s="135">
        <v>6067025.5289218696</v>
      </c>
      <c r="AA425" s="110"/>
      <c r="AB425" s="110"/>
      <c r="AC425" s="118">
        <f t="shared" si="6"/>
        <v>6067025.5289218696</v>
      </c>
      <c r="AD425" s="117"/>
      <c r="AE425" s="117"/>
    </row>
    <row r="426" spans="1:31" s="107" customFormat="1" ht="21" hidden="1" customHeight="1" x14ac:dyDescent="0.2">
      <c r="A426" s="109">
        <v>422</v>
      </c>
      <c r="B426" s="110"/>
      <c r="C426" s="113" t="s">
        <v>72</v>
      </c>
      <c r="D426" s="111">
        <v>45226</v>
      </c>
      <c r="E426" s="113">
        <v>207</v>
      </c>
      <c r="F426" s="174" t="s">
        <v>777</v>
      </c>
      <c r="G426" s="174" t="s">
        <v>777</v>
      </c>
      <c r="H426" s="98" t="s">
        <v>464</v>
      </c>
      <c r="I426" s="123" t="s">
        <v>902</v>
      </c>
      <c r="J426" s="113" t="s">
        <v>902</v>
      </c>
      <c r="K426" s="110">
        <v>5</v>
      </c>
      <c r="L426" s="110">
        <v>33</v>
      </c>
      <c r="M426" s="111">
        <v>45236</v>
      </c>
      <c r="N426" s="305">
        <v>0.125</v>
      </c>
      <c r="O426" s="111">
        <v>45240</v>
      </c>
      <c r="P426" s="305">
        <v>0.83333333333333337</v>
      </c>
      <c r="Q426" s="98" t="s">
        <v>778</v>
      </c>
      <c r="R426" s="110">
        <v>3123314506</v>
      </c>
      <c r="S426" s="110"/>
      <c r="T426" s="110">
        <v>82239</v>
      </c>
      <c r="U426" s="110">
        <v>123439</v>
      </c>
      <c r="V426" s="110">
        <v>434</v>
      </c>
      <c r="W426" s="110" t="str">
        <f>IF(AD426="CANCELADO","N/A",VLOOKUP(V426,MOVIL!$A:$B,2))</f>
        <v>KNZ845</v>
      </c>
      <c r="X426" s="98" t="str">
        <f>IF(AD426="CANCELADO","N/A",VLOOKUP(V426,MOVIL!$A:$P,16))</f>
        <v>MORALES SANCHEZ OSCAR ARMANDO</v>
      </c>
      <c r="Y426" s="110">
        <f>IF(AD426="CANCELADO","N/A",VLOOKUP(V426,MOVIL!$A:$Q,17))</f>
        <v>3102463894</v>
      </c>
      <c r="Z426" s="135">
        <v>6067025.5289218696</v>
      </c>
      <c r="AA426" s="110"/>
      <c r="AB426" s="110"/>
      <c r="AC426" s="118">
        <f t="shared" si="6"/>
        <v>6067025.5289218696</v>
      </c>
      <c r="AD426" s="117"/>
      <c r="AE426" s="117"/>
    </row>
    <row r="427" spans="1:31" s="107" customFormat="1" ht="21" hidden="1" customHeight="1" x14ac:dyDescent="0.2">
      <c r="A427" s="109">
        <v>423</v>
      </c>
      <c r="B427" s="110"/>
      <c r="C427" s="113" t="s">
        <v>139</v>
      </c>
      <c r="D427" s="138">
        <v>45216</v>
      </c>
      <c r="E427" s="110">
        <v>289</v>
      </c>
      <c r="F427" s="307" t="s">
        <v>140</v>
      </c>
      <c r="G427" s="307" t="s">
        <v>140</v>
      </c>
      <c r="H427" s="98" t="s">
        <v>141</v>
      </c>
      <c r="I427" s="294" t="s">
        <v>1001</v>
      </c>
      <c r="J427" s="294" t="s">
        <v>1001</v>
      </c>
      <c r="K427" s="139">
        <v>1</v>
      </c>
      <c r="L427" s="139">
        <v>31</v>
      </c>
      <c r="M427" s="231">
        <v>45237</v>
      </c>
      <c r="N427" s="232">
        <v>0.22916666666666666</v>
      </c>
      <c r="O427" s="231">
        <v>45237</v>
      </c>
      <c r="P427" s="232">
        <v>0.6875</v>
      </c>
      <c r="Q427" s="306" t="s">
        <v>1002</v>
      </c>
      <c r="R427" s="235" t="s">
        <v>1003</v>
      </c>
      <c r="S427" s="230" t="s">
        <v>1001</v>
      </c>
      <c r="T427" s="110">
        <v>82240</v>
      </c>
      <c r="U427" s="110">
        <v>123447</v>
      </c>
      <c r="V427" s="110">
        <v>363</v>
      </c>
      <c r="W427" s="110" t="str">
        <f>IF(AD427="CANCELADO","N/A",VLOOKUP(V427,MOVIL!$A:$B,2))</f>
        <v>EQP710</v>
      </c>
      <c r="X427" s="98" t="str">
        <f>IF(AD427="CANCELADO","N/A",VLOOKUP(V427,MOVIL!$A:$P,16))</f>
        <v>CARLOS FERNANDO VELEZ</v>
      </c>
      <c r="Y427" s="110">
        <f>IF(AD427="CANCELADO","N/A",VLOOKUP(V427,MOVIL!$A:$Q,17))</f>
        <v>313608820</v>
      </c>
      <c r="Z427" s="135">
        <v>734331.18731429847</v>
      </c>
      <c r="AA427" s="110"/>
      <c r="AB427" s="110"/>
      <c r="AC427" s="118">
        <f t="shared" si="6"/>
        <v>734331.18731429847</v>
      </c>
      <c r="AD427" s="117"/>
      <c r="AE427" s="117"/>
    </row>
    <row r="428" spans="1:31" s="107" customFormat="1" ht="21" hidden="1" customHeight="1" x14ac:dyDescent="0.2">
      <c r="A428" s="109">
        <v>424</v>
      </c>
      <c r="B428" s="110"/>
      <c r="C428" s="113" t="s">
        <v>139</v>
      </c>
      <c r="D428" s="138">
        <v>45216</v>
      </c>
      <c r="E428" s="110">
        <v>109</v>
      </c>
      <c r="F428" s="307" t="s">
        <v>1004</v>
      </c>
      <c r="G428" s="307" t="s">
        <v>1004</v>
      </c>
      <c r="H428" s="98" t="s">
        <v>871</v>
      </c>
      <c r="I428" s="123" t="s">
        <v>902</v>
      </c>
      <c r="J428" s="113" t="s">
        <v>902</v>
      </c>
      <c r="K428" s="139">
        <v>4</v>
      </c>
      <c r="L428" s="139">
        <v>23</v>
      </c>
      <c r="M428" s="231">
        <v>45237</v>
      </c>
      <c r="N428" s="232">
        <v>0.20833333333333334</v>
      </c>
      <c r="O428" s="231">
        <v>45240</v>
      </c>
      <c r="P428" s="232">
        <v>0.875</v>
      </c>
      <c r="Q428" s="306" t="s">
        <v>1005</v>
      </c>
      <c r="R428" s="235" t="s">
        <v>1006</v>
      </c>
      <c r="S428" s="230" t="s">
        <v>1007</v>
      </c>
      <c r="T428" s="110">
        <v>82241</v>
      </c>
      <c r="U428" s="110">
        <v>123448</v>
      </c>
      <c r="V428" s="110">
        <v>378</v>
      </c>
      <c r="W428" s="110" t="str">
        <f>IF(AD428="CANCELADO","N/A",VLOOKUP(V428,MOVIL!$A:$B,2))</f>
        <v>EQP202</v>
      </c>
      <c r="X428" s="98" t="str">
        <f>IF(AD428="CANCELADO","N/A",VLOOKUP(V428,MOVIL!$A:$P,16))</f>
        <v>VESGA CASALLAS ALBERTO</v>
      </c>
      <c r="Y428" s="110">
        <f>IF(AD428="CANCELADO","N/A",VLOOKUP(V428,MOVIL!$A:$Q,17))</f>
        <v>3105756034</v>
      </c>
      <c r="Z428" s="333">
        <v>5697230.51493177</v>
      </c>
      <c r="AA428" s="110"/>
      <c r="AB428" s="110"/>
      <c r="AC428" s="147">
        <f t="shared" si="6"/>
        <v>5697230.51493177</v>
      </c>
      <c r="AD428" s="117"/>
      <c r="AE428" s="117"/>
    </row>
    <row r="429" spans="1:31" s="107" customFormat="1" ht="21" hidden="1" customHeight="1" x14ac:dyDescent="0.2">
      <c r="A429" s="109">
        <v>425</v>
      </c>
      <c r="B429" s="110"/>
      <c r="C429" s="113" t="s">
        <v>188</v>
      </c>
      <c r="D429" s="111">
        <v>45216</v>
      </c>
      <c r="E429" s="334">
        <v>165</v>
      </c>
      <c r="F429" s="98" t="s">
        <v>1016</v>
      </c>
      <c r="G429" s="98" t="s">
        <v>1016</v>
      </c>
      <c r="H429" s="98" t="s">
        <v>433</v>
      </c>
      <c r="I429" s="127" t="s">
        <v>686</v>
      </c>
      <c r="J429" s="98" t="s">
        <v>686</v>
      </c>
      <c r="K429" s="110">
        <v>5</v>
      </c>
      <c r="L429" s="110">
        <v>15</v>
      </c>
      <c r="M429" s="111">
        <v>45238</v>
      </c>
      <c r="N429" s="305">
        <v>0.52083333333333337</v>
      </c>
      <c r="O429" s="111">
        <v>45242</v>
      </c>
      <c r="P429" s="305">
        <v>0.83333333333333337</v>
      </c>
      <c r="Q429" s="129" t="s">
        <v>1017</v>
      </c>
      <c r="R429" s="129" t="s">
        <v>1018</v>
      </c>
      <c r="S429" s="110" t="s">
        <v>1019</v>
      </c>
      <c r="T429" s="110">
        <v>82272</v>
      </c>
      <c r="U429" s="110">
        <v>123482</v>
      </c>
      <c r="V429" s="110">
        <v>383</v>
      </c>
      <c r="W429" s="110" t="str">
        <f>IF(AD429="CANCELADO","N/A",VLOOKUP(V429,MOVIL!$A:$B,2))</f>
        <v>EQP202</v>
      </c>
      <c r="X429" s="98" t="str">
        <f>IF(AD429="CANCELADO","N/A",VLOOKUP(V429,MOVIL!$A:$P,16))</f>
        <v>VESGA CASALLAS ALBERTO</v>
      </c>
      <c r="Y429" s="110">
        <f>IF(AD429="CANCELADO","N/A",VLOOKUP(V429,MOVIL!$A:$Q,17))</f>
        <v>3105756034</v>
      </c>
      <c r="Z429" s="135">
        <v>2684943.8435562225</v>
      </c>
      <c r="AA429" s="110"/>
      <c r="AB429" s="110"/>
      <c r="AC429" s="118">
        <f t="shared" si="6"/>
        <v>2684943.8435562225</v>
      </c>
      <c r="AD429" s="117"/>
      <c r="AE429" s="117"/>
    </row>
    <row r="430" spans="1:31" s="107" customFormat="1" ht="21" hidden="1" customHeight="1" x14ac:dyDescent="0.2">
      <c r="A430" s="109">
        <v>426</v>
      </c>
      <c r="B430" s="98">
        <v>1</v>
      </c>
      <c r="C430" s="98" t="s">
        <v>218</v>
      </c>
      <c r="D430" s="111">
        <v>45218</v>
      </c>
      <c r="E430" s="98">
        <v>173</v>
      </c>
      <c r="F430" s="98" t="s">
        <v>627</v>
      </c>
      <c r="G430" s="98" t="s">
        <v>628</v>
      </c>
      <c r="H430" s="98" t="s">
        <v>524</v>
      </c>
      <c r="I430" s="104" t="s">
        <v>629</v>
      </c>
      <c r="J430" s="104" t="s">
        <v>629</v>
      </c>
      <c r="K430" s="98">
        <v>3</v>
      </c>
      <c r="L430" s="98">
        <v>22</v>
      </c>
      <c r="M430" s="111">
        <v>45238</v>
      </c>
      <c r="N430" s="305">
        <v>0</v>
      </c>
      <c r="O430" s="111">
        <v>45240</v>
      </c>
      <c r="P430" s="305">
        <v>0.83333333333333304</v>
      </c>
      <c r="Q430" s="98" t="s">
        <v>630</v>
      </c>
      <c r="R430" s="98">
        <v>3124888850</v>
      </c>
      <c r="S430" s="98" t="s">
        <v>631</v>
      </c>
      <c r="T430" s="98">
        <v>82273</v>
      </c>
      <c r="U430" s="110">
        <v>123483</v>
      </c>
      <c r="V430" s="110">
        <v>363</v>
      </c>
      <c r="W430" s="110" t="str">
        <f>IF(AD430="CANCELADO","N/A",VLOOKUP(V430,MOVIL!$A:$B,2))</f>
        <v>EQP710</v>
      </c>
      <c r="X430" s="98" t="str">
        <f>IF(AD430="CANCELADO","N/A",VLOOKUP(V430,MOVIL!$A:$P,16))</f>
        <v>CARLOS FERNANDO VELEZ</v>
      </c>
      <c r="Y430" s="110">
        <f>IF(AD430="CANCELADO","N/A",VLOOKUP(V430,MOVIL!$A:$Q,17))</f>
        <v>313608820</v>
      </c>
      <c r="Z430" s="135">
        <v>1952219</v>
      </c>
      <c r="AA430" s="110"/>
      <c r="AB430" s="110"/>
      <c r="AC430" s="118">
        <f t="shared" si="6"/>
        <v>1952219</v>
      </c>
      <c r="AD430" s="117"/>
      <c r="AE430" s="117"/>
    </row>
    <row r="431" spans="1:31" s="107" customFormat="1" ht="21" hidden="1" customHeight="1" x14ac:dyDescent="0.2">
      <c r="A431" s="109">
        <v>427</v>
      </c>
      <c r="B431" s="110"/>
      <c r="C431" s="113" t="s">
        <v>139</v>
      </c>
      <c r="D431" s="138">
        <v>45231</v>
      </c>
      <c r="E431" s="113">
        <v>218</v>
      </c>
      <c r="F431" s="307" t="s">
        <v>1097</v>
      </c>
      <c r="G431" s="307" t="s">
        <v>1097</v>
      </c>
      <c r="H431" s="98" t="s">
        <v>225</v>
      </c>
      <c r="I431" s="237" t="s">
        <v>1098</v>
      </c>
      <c r="J431" s="110" t="s">
        <v>1098</v>
      </c>
      <c r="K431" s="110">
        <v>3</v>
      </c>
      <c r="L431" s="110">
        <v>40</v>
      </c>
      <c r="M431" s="231">
        <v>45238</v>
      </c>
      <c r="N431" s="305">
        <v>0.25</v>
      </c>
      <c r="O431" s="231">
        <v>45240</v>
      </c>
      <c r="P431" s="305">
        <v>0.83333333333333337</v>
      </c>
      <c r="Q431" s="306" t="s">
        <v>1099</v>
      </c>
      <c r="R431" s="235" t="s">
        <v>1100</v>
      </c>
      <c r="S431" s="230" t="s">
        <v>1101</v>
      </c>
      <c r="T431" s="110">
        <v>82275</v>
      </c>
      <c r="U431" s="110">
        <v>123487</v>
      </c>
      <c r="V431" s="110">
        <v>392</v>
      </c>
      <c r="W431" s="110" t="str">
        <f>IF(AD431="CANCELADO","N/A",VLOOKUP(V431,MOVIL!$A:$B,2))</f>
        <v>KNZ845</v>
      </c>
      <c r="X431" s="98" t="str">
        <f>IF(AD431="CANCELADO","N/A",VLOOKUP(V431,MOVIL!$A:$P,16))</f>
        <v>MORALES SANCHEZ OSCAR ARMANDO</v>
      </c>
      <c r="Y431" s="110">
        <f>IF(AD431="CANCELADO","N/A",VLOOKUP(V431,MOVIL!$A:$Q,17))</f>
        <v>3102463894</v>
      </c>
      <c r="Z431" s="135">
        <v>5976830.7623657165</v>
      </c>
      <c r="AA431" s="110"/>
      <c r="AB431" s="110"/>
      <c r="AC431" s="118">
        <f t="shared" si="6"/>
        <v>5976830.7623657165</v>
      </c>
      <c r="AD431" s="117"/>
      <c r="AE431" s="117"/>
    </row>
    <row r="432" spans="1:31" s="107" customFormat="1" ht="21" hidden="1" customHeight="1" x14ac:dyDescent="0.2">
      <c r="A432" s="109">
        <v>428</v>
      </c>
      <c r="B432" s="110"/>
      <c r="C432" s="113" t="s">
        <v>139</v>
      </c>
      <c r="D432" s="138">
        <v>45231</v>
      </c>
      <c r="E432" s="113">
        <v>218</v>
      </c>
      <c r="F432" s="307" t="s">
        <v>1097</v>
      </c>
      <c r="G432" s="307" t="s">
        <v>1097</v>
      </c>
      <c r="H432" s="98" t="s">
        <v>225</v>
      </c>
      <c r="I432" s="237" t="s">
        <v>1098</v>
      </c>
      <c r="J432" s="110" t="s">
        <v>1098</v>
      </c>
      <c r="K432" s="110">
        <v>3</v>
      </c>
      <c r="L432" s="110">
        <v>10</v>
      </c>
      <c r="M432" s="231">
        <v>45238</v>
      </c>
      <c r="N432" s="305">
        <v>0.25</v>
      </c>
      <c r="O432" s="231">
        <v>45240</v>
      </c>
      <c r="P432" s="305">
        <v>0.83333333333333337</v>
      </c>
      <c r="Q432" s="306" t="s">
        <v>1099</v>
      </c>
      <c r="R432" s="235" t="s">
        <v>1100</v>
      </c>
      <c r="S432" s="230" t="s">
        <v>1101</v>
      </c>
      <c r="T432" s="110">
        <v>82275</v>
      </c>
      <c r="U432" s="110">
        <v>123487</v>
      </c>
      <c r="V432" s="110">
        <v>392</v>
      </c>
      <c r="W432" s="110" t="str">
        <f>IF(AD432="CANCELADO","N/A",VLOOKUP(V432,MOVIL!$A:$B,2))</f>
        <v>KNZ845</v>
      </c>
      <c r="X432" s="98" t="str">
        <f>IF(AD432="CANCELADO","N/A",VLOOKUP(V432,MOVIL!$A:$P,16))</f>
        <v>MORALES SANCHEZ OSCAR ARMANDO</v>
      </c>
      <c r="Y432" s="110">
        <f>IF(AD432="CANCELADO","N/A",VLOOKUP(V432,MOVIL!$A:$Q,17))</f>
        <v>3102463894</v>
      </c>
      <c r="Z432" s="135">
        <v>5876830.7623657165</v>
      </c>
      <c r="AA432" s="110"/>
      <c r="AB432" s="145"/>
      <c r="AC432" s="118">
        <f t="shared" si="6"/>
        <v>5876830.7623657165</v>
      </c>
      <c r="AD432" s="117"/>
      <c r="AE432" s="117"/>
    </row>
    <row r="433" spans="1:32" s="107" customFormat="1" ht="21" hidden="1" customHeight="1" x14ac:dyDescent="0.2">
      <c r="A433" s="109">
        <v>429</v>
      </c>
      <c r="B433" s="113">
        <v>17</v>
      </c>
      <c r="C433" s="113" t="s">
        <v>21</v>
      </c>
      <c r="D433" s="111">
        <v>45226</v>
      </c>
      <c r="E433" s="113">
        <v>2</v>
      </c>
      <c r="F433" s="174" t="s">
        <v>403</v>
      </c>
      <c r="G433" s="113" t="s">
        <v>1059</v>
      </c>
      <c r="H433" s="98" t="s">
        <v>220</v>
      </c>
      <c r="I433" s="112" t="s">
        <v>902</v>
      </c>
      <c r="J433" s="112" t="s">
        <v>902</v>
      </c>
      <c r="K433" s="110">
        <v>2</v>
      </c>
      <c r="L433" s="110">
        <v>42</v>
      </c>
      <c r="M433" s="111">
        <v>45238</v>
      </c>
      <c r="N433" s="305">
        <v>0.25</v>
      </c>
      <c r="O433" s="111">
        <v>45239</v>
      </c>
      <c r="P433" s="305">
        <v>0.79166666666666663</v>
      </c>
      <c r="Q433" s="98" t="s">
        <v>279</v>
      </c>
      <c r="R433" s="110">
        <v>3115537058</v>
      </c>
      <c r="S433" s="110"/>
      <c r="T433" s="98">
        <v>82274</v>
      </c>
      <c r="U433" s="110">
        <v>123481</v>
      </c>
      <c r="V433" s="110">
        <v>406</v>
      </c>
      <c r="W433" s="110" t="str">
        <f>IF(AD433="CANCELADO","N/A",VLOOKUP(V433,MOVIL!$A:$B,2))</f>
        <v>KNZ845</v>
      </c>
      <c r="X433" s="98" t="str">
        <f>IF(AD433="CANCELADO","N/A",VLOOKUP(V433,MOVIL!$A:$P,16))</f>
        <v>MORALES SANCHEZ OSCAR ARMANDO</v>
      </c>
      <c r="Y433" s="110">
        <f>IF(AD433="CANCELADO","N/A",VLOOKUP(V433,MOVIL!$A:$Q,17))</f>
        <v>3102463894</v>
      </c>
      <c r="Z433" s="135">
        <v>1500459.6626882229</v>
      </c>
      <c r="AA433" s="110"/>
      <c r="AB433" s="110"/>
      <c r="AC433" s="118">
        <f t="shared" si="6"/>
        <v>1500459.6626882229</v>
      </c>
      <c r="AD433" s="117"/>
      <c r="AE433" s="117"/>
    </row>
    <row r="434" spans="1:32" s="107" customFormat="1" ht="21" hidden="1" customHeight="1" x14ac:dyDescent="0.2">
      <c r="A434" s="109">
        <v>430</v>
      </c>
      <c r="B434" s="110"/>
      <c r="C434" s="113" t="s">
        <v>21</v>
      </c>
      <c r="D434" s="111">
        <v>45237</v>
      </c>
      <c r="E434" s="113">
        <v>10</v>
      </c>
      <c r="F434" s="174" t="s">
        <v>462</v>
      </c>
      <c r="G434" s="113" t="s">
        <v>1147</v>
      </c>
      <c r="H434" s="98" t="s">
        <v>464</v>
      </c>
      <c r="I434" s="112" t="s">
        <v>902</v>
      </c>
      <c r="J434" s="112" t="s">
        <v>902</v>
      </c>
      <c r="K434" s="113">
        <v>3</v>
      </c>
      <c r="L434" s="113">
        <v>27</v>
      </c>
      <c r="M434" s="111">
        <v>45238</v>
      </c>
      <c r="N434" s="305">
        <v>0.20833333333333334</v>
      </c>
      <c r="O434" s="111">
        <v>45240</v>
      </c>
      <c r="P434" s="305">
        <v>0.70833333333333337</v>
      </c>
      <c r="Q434" s="113" t="s">
        <v>1148</v>
      </c>
      <c r="R434" s="113" t="s">
        <v>514</v>
      </c>
      <c r="S434" s="110"/>
      <c r="T434" s="110">
        <v>82280</v>
      </c>
      <c r="U434" s="110">
        <v>123501</v>
      </c>
      <c r="V434" s="110">
        <v>334</v>
      </c>
      <c r="W434" s="110" t="str">
        <f>IF(AD434="CANCELADO","N/A",VLOOKUP(V434,MOVIL!$A:$B,2))</f>
        <v>EXZ188</v>
      </c>
      <c r="X434" s="98" t="str">
        <f>IF(AD434="CANCELADO","N/A",VLOOKUP(V434,MOVIL!$A:$P,16))</f>
        <v>ELI CARREÑO</v>
      </c>
      <c r="Y434" s="110">
        <f>IF(AD434="CANCELADO","N/A",VLOOKUP(V434,MOVIL!$A:$Q,17))</f>
        <v>313608820</v>
      </c>
      <c r="Z434" s="135">
        <v>3701149.1567205573</v>
      </c>
      <c r="AA434" s="110"/>
      <c r="AB434" s="110"/>
      <c r="AC434" s="118">
        <f t="shared" si="6"/>
        <v>3701149.1567205573</v>
      </c>
      <c r="AD434" s="117"/>
      <c r="AE434" s="117"/>
    </row>
    <row r="435" spans="1:32" s="107" customFormat="1" ht="21" hidden="1" customHeight="1" x14ac:dyDescent="0.2">
      <c r="A435" s="109">
        <v>431</v>
      </c>
      <c r="B435" s="110"/>
      <c r="C435" s="113" t="s">
        <v>139</v>
      </c>
      <c r="D435" s="138">
        <v>45231</v>
      </c>
      <c r="E435" s="113">
        <v>255</v>
      </c>
      <c r="F435" s="307" t="s">
        <v>1102</v>
      </c>
      <c r="G435" s="307" t="s">
        <v>1102</v>
      </c>
      <c r="H435" s="98" t="s">
        <v>2663</v>
      </c>
      <c r="I435" s="104" t="s">
        <v>1098</v>
      </c>
      <c r="J435" s="104" t="s">
        <v>1098</v>
      </c>
      <c r="K435" s="110">
        <v>3</v>
      </c>
      <c r="L435" s="110">
        <v>40</v>
      </c>
      <c r="M435" s="231">
        <v>45239</v>
      </c>
      <c r="N435" s="305">
        <v>0.25</v>
      </c>
      <c r="O435" s="231">
        <v>45241</v>
      </c>
      <c r="P435" s="305">
        <v>0.625</v>
      </c>
      <c r="Q435" s="306" t="s">
        <v>699</v>
      </c>
      <c r="R435" s="235">
        <v>3208263337</v>
      </c>
      <c r="S435" s="230" t="s">
        <v>1103</v>
      </c>
      <c r="T435" s="110">
        <v>82303</v>
      </c>
      <c r="U435" s="110">
        <v>123527</v>
      </c>
      <c r="V435" s="110">
        <v>410</v>
      </c>
      <c r="W435" s="110" t="str">
        <f>IF(AD435="CANCELADO","N/A",VLOOKUP(V435,MOVIL!$A:$B,2))</f>
        <v>KNZ845</v>
      </c>
      <c r="X435" s="98" t="str">
        <f>IF(AD435="CANCELADO","N/A",VLOOKUP(V435,MOVIL!$A:$P,16))</f>
        <v>MORALES SANCHEZ OSCAR ARMANDO</v>
      </c>
      <c r="Y435" s="110">
        <f>IF(AD435="CANCELADO","N/A",VLOOKUP(V435,MOVIL!$A:$Q,17))</f>
        <v>3102463894</v>
      </c>
      <c r="Z435" s="135">
        <v>2726176.2947856802</v>
      </c>
      <c r="AA435" s="110"/>
      <c r="AB435" s="110"/>
      <c r="AC435" s="118">
        <f t="shared" si="6"/>
        <v>2726176.2947856802</v>
      </c>
      <c r="AD435" s="117"/>
      <c r="AE435" s="117"/>
    </row>
    <row r="436" spans="1:32" s="107" customFormat="1" ht="21" hidden="1" customHeight="1" x14ac:dyDescent="0.2">
      <c r="A436" s="109">
        <v>432</v>
      </c>
      <c r="B436" s="110"/>
      <c r="C436" s="113" t="s">
        <v>139</v>
      </c>
      <c r="D436" s="138">
        <v>45231</v>
      </c>
      <c r="E436" s="113">
        <v>261</v>
      </c>
      <c r="F436" s="307" t="s">
        <v>1104</v>
      </c>
      <c r="G436" s="307" t="s">
        <v>1104</v>
      </c>
      <c r="H436" s="98" t="s">
        <v>2646</v>
      </c>
      <c r="I436" s="104" t="s">
        <v>1105</v>
      </c>
      <c r="J436" s="104" t="s">
        <v>1105</v>
      </c>
      <c r="K436" s="110">
        <v>1</v>
      </c>
      <c r="L436" s="110">
        <v>26</v>
      </c>
      <c r="M436" s="231">
        <v>45239</v>
      </c>
      <c r="N436" s="305">
        <v>0.16666666666666666</v>
      </c>
      <c r="O436" s="231">
        <v>45239</v>
      </c>
      <c r="P436" s="305">
        <v>0.79166666666666663</v>
      </c>
      <c r="Q436" s="306" t="s">
        <v>1106</v>
      </c>
      <c r="R436" s="235" t="s">
        <v>1107</v>
      </c>
      <c r="S436" s="230" t="s">
        <v>1108</v>
      </c>
      <c r="T436" s="110">
        <v>82304</v>
      </c>
      <c r="U436" s="110">
        <v>123528</v>
      </c>
      <c r="V436" s="110">
        <v>385</v>
      </c>
      <c r="W436" s="110" t="str">
        <f>IF(AD436="CANCELADO","N/A",VLOOKUP(V436,MOVIL!$A:$B,2))</f>
        <v>EQP202</v>
      </c>
      <c r="X436" s="98" t="str">
        <f>IF(AD436="CANCELADO","N/A",VLOOKUP(V436,MOVIL!$A:$P,16))</f>
        <v>VESGA CASALLAS ALBERTO</v>
      </c>
      <c r="Y436" s="110">
        <f>IF(AD436="CANCELADO","N/A",VLOOKUP(V436,MOVIL!$A:$Q,17))</f>
        <v>3105756034</v>
      </c>
      <c r="Z436" s="135">
        <v>1464960.3589999999</v>
      </c>
      <c r="AA436" s="110"/>
      <c r="AB436" s="110"/>
      <c r="AC436" s="118">
        <f t="shared" si="6"/>
        <v>1464960.3589999999</v>
      </c>
      <c r="AD436" s="117"/>
      <c r="AE436" s="117"/>
    </row>
    <row r="437" spans="1:32" s="107" customFormat="1" ht="21" hidden="1" customHeight="1" x14ac:dyDescent="0.2">
      <c r="A437" s="109">
        <v>433</v>
      </c>
      <c r="B437" s="110"/>
      <c r="C437" s="113" t="s">
        <v>139</v>
      </c>
      <c r="D437" s="138">
        <v>45231</v>
      </c>
      <c r="E437" s="113">
        <v>290</v>
      </c>
      <c r="F437" s="307" t="s">
        <v>1109</v>
      </c>
      <c r="G437" s="307" t="s">
        <v>1109</v>
      </c>
      <c r="H437" s="98" t="s">
        <v>150</v>
      </c>
      <c r="I437" s="127" t="s">
        <v>151</v>
      </c>
      <c r="J437" s="98" t="s">
        <v>151</v>
      </c>
      <c r="K437" s="110">
        <v>2</v>
      </c>
      <c r="L437" s="110">
        <v>36</v>
      </c>
      <c r="M437" s="231">
        <v>45239</v>
      </c>
      <c r="N437" s="305">
        <v>0.25</v>
      </c>
      <c r="O437" s="231">
        <v>45240</v>
      </c>
      <c r="P437" s="305">
        <v>0.77083333333333337</v>
      </c>
      <c r="Q437" s="306" t="s">
        <v>1110</v>
      </c>
      <c r="R437" s="306" t="s">
        <v>1111</v>
      </c>
      <c r="S437" s="230" t="s">
        <v>1112</v>
      </c>
      <c r="T437" s="110">
        <v>82305</v>
      </c>
      <c r="U437" s="110">
        <v>123529</v>
      </c>
      <c r="V437" s="110">
        <v>325</v>
      </c>
      <c r="W437" s="110" t="str">
        <f>IF(AD437="CANCELADO","N/A",VLOOKUP(V437,MOVIL!$A:$B,2))</f>
        <v>EXZ188</v>
      </c>
      <c r="X437" s="98" t="str">
        <f>IF(AD437="CANCELADO","N/A",VLOOKUP(V437,MOVIL!$A:$P,16))</f>
        <v>ELI CARREÑO</v>
      </c>
      <c r="Y437" s="110">
        <f>IF(AD437="CANCELADO","N/A",VLOOKUP(V437,MOVIL!$A:$Q,17))</f>
        <v>313608820</v>
      </c>
      <c r="Z437" s="135">
        <v>1450459.6626882229</v>
      </c>
      <c r="AA437" s="110">
        <v>1</v>
      </c>
      <c r="AB437" s="134">
        <v>1150000</v>
      </c>
      <c r="AC437" s="118">
        <f t="shared" si="6"/>
        <v>2600459.6626882227</v>
      </c>
      <c r="AD437" s="117"/>
      <c r="AE437" s="117"/>
    </row>
    <row r="438" spans="1:32" s="107" customFormat="1" ht="21" hidden="1" customHeight="1" x14ac:dyDescent="0.2">
      <c r="A438" s="109">
        <v>434</v>
      </c>
      <c r="B438" s="110"/>
      <c r="C438" s="113" t="s">
        <v>139</v>
      </c>
      <c r="D438" s="138">
        <v>45231</v>
      </c>
      <c r="E438" s="113">
        <v>87</v>
      </c>
      <c r="F438" s="307" t="s">
        <v>131</v>
      </c>
      <c r="G438" s="307" t="s">
        <v>131</v>
      </c>
      <c r="H438" s="98" t="s">
        <v>133</v>
      </c>
      <c r="I438" s="127" t="s">
        <v>151</v>
      </c>
      <c r="J438" s="98" t="s">
        <v>151</v>
      </c>
      <c r="K438" s="110">
        <v>1</v>
      </c>
      <c r="L438" s="110">
        <v>42</v>
      </c>
      <c r="M438" s="231">
        <v>45239</v>
      </c>
      <c r="N438" s="305">
        <v>0.25</v>
      </c>
      <c r="O438" s="231">
        <v>45239</v>
      </c>
      <c r="P438" s="305">
        <v>0.79166666666666663</v>
      </c>
      <c r="Q438" s="306" t="s">
        <v>1127</v>
      </c>
      <c r="R438" s="306" t="s">
        <v>1128</v>
      </c>
      <c r="S438" s="230" t="s">
        <v>1122</v>
      </c>
      <c r="T438" s="110">
        <v>82306</v>
      </c>
      <c r="U438" s="110">
        <v>123530</v>
      </c>
      <c r="V438" s="110">
        <v>348</v>
      </c>
      <c r="W438" s="110" t="str">
        <f>IF(AD438="CANCELADO","N/A",VLOOKUP(V438,MOVIL!$A:$B,2))</f>
        <v>EQP710</v>
      </c>
      <c r="X438" s="98" t="str">
        <f>IF(AD438="CANCELADO","N/A",VLOOKUP(V438,MOVIL!$A:$P,16))</f>
        <v>CARLOS FERNANDO VELEZ</v>
      </c>
      <c r="Y438" s="110">
        <f>IF(AD438="CANCELADO","N/A",VLOOKUP(V438,MOVIL!$A:$Q,17))</f>
        <v>313608820</v>
      </c>
      <c r="Z438" s="134">
        <v>1227648.8149267279</v>
      </c>
      <c r="AA438" s="110"/>
      <c r="AB438" s="110"/>
      <c r="AC438" s="118">
        <f t="shared" si="6"/>
        <v>1227648.8149267279</v>
      </c>
      <c r="AD438" s="117"/>
      <c r="AE438" s="117"/>
    </row>
    <row r="439" spans="1:32" s="107" customFormat="1" ht="21" hidden="1" customHeight="1" x14ac:dyDescent="0.2">
      <c r="A439" s="109">
        <v>435</v>
      </c>
      <c r="B439" s="113">
        <v>17</v>
      </c>
      <c r="C439" s="113" t="s">
        <v>21</v>
      </c>
      <c r="D439" s="111">
        <v>45226</v>
      </c>
      <c r="E439" s="113">
        <v>57</v>
      </c>
      <c r="F439" s="174" t="s">
        <v>414</v>
      </c>
      <c r="G439" s="113" t="s">
        <v>1060</v>
      </c>
      <c r="H439" s="98" t="s">
        <v>287</v>
      </c>
      <c r="I439" s="123" t="s">
        <v>902</v>
      </c>
      <c r="J439" s="113" t="s">
        <v>902</v>
      </c>
      <c r="K439" s="110">
        <v>2</v>
      </c>
      <c r="L439" s="110">
        <v>24</v>
      </c>
      <c r="M439" s="111">
        <v>45239</v>
      </c>
      <c r="N439" s="305">
        <v>0.25</v>
      </c>
      <c r="O439" s="111">
        <v>45240</v>
      </c>
      <c r="P439" s="305">
        <v>0.625</v>
      </c>
      <c r="Q439" s="98" t="s">
        <v>336</v>
      </c>
      <c r="R439" s="110">
        <v>3204921339</v>
      </c>
      <c r="S439" s="110"/>
      <c r="T439" s="110">
        <v>82300</v>
      </c>
      <c r="U439" s="110">
        <v>123524</v>
      </c>
      <c r="V439" s="110">
        <v>470</v>
      </c>
      <c r="W439" s="110" t="str">
        <f>IF(AD439="CANCELADO","N/A",VLOOKUP(V439,MOVIL!$A:$B,2))</f>
        <v>LQK873</v>
      </c>
      <c r="X439" s="98" t="str">
        <f>IF(AD439="CANCELADO","N/A",VLOOKUP(V439,MOVIL!$A:$P,16))</f>
        <v>CARREÑO RAMIREZ JHON ARTURO</v>
      </c>
      <c r="Y439" s="110">
        <f>IF(AD439="CANCELADO","N/A",VLOOKUP(V439,MOVIL!$A:$Q,17))</f>
        <v>0</v>
      </c>
      <c r="Z439" s="135">
        <v>1195851.5268671017</v>
      </c>
      <c r="AA439" s="110"/>
      <c r="AB439" s="110"/>
      <c r="AC439" s="118">
        <f t="shared" si="6"/>
        <v>1195851.5268671017</v>
      </c>
      <c r="AD439" s="117"/>
      <c r="AE439" s="117"/>
    </row>
    <row r="440" spans="1:32" s="107" customFormat="1" ht="21" hidden="1" customHeight="1" x14ac:dyDescent="0.2">
      <c r="A440" s="109">
        <v>436</v>
      </c>
      <c r="B440" s="113">
        <v>17</v>
      </c>
      <c r="C440" s="113" t="s">
        <v>21</v>
      </c>
      <c r="D440" s="111">
        <v>45226</v>
      </c>
      <c r="E440" s="113">
        <v>51</v>
      </c>
      <c r="F440" s="174" t="s">
        <v>1061</v>
      </c>
      <c r="G440" s="113" t="s">
        <v>1062</v>
      </c>
      <c r="H440" s="98" t="s">
        <v>2652</v>
      </c>
      <c r="I440" s="123" t="s">
        <v>902</v>
      </c>
      <c r="J440" s="113" t="s">
        <v>902</v>
      </c>
      <c r="K440" s="110">
        <v>1</v>
      </c>
      <c r="L440" s="110">
        <v>32</v>
      </c>
      <c r="M440" s="111">
        <v>45239</v>
      </c>
      <c r="N440" s="305">
        <v>0.25</v>
      </c>
      <c r="O440" s="111">
        <v>45239</v>
      </c>
      <c r="P440" s="305">
        <v>0.79166666666666663</v>
      </c>
      <c r="Q440" s="98" t="s">
        <v>1045</v>
      </c>
      <c r="R440" s="110">
        <v>3057517357</v>
      </c>
      <c r="S440" s="110"/>
      <c r="T440" s="110">
        <v>82301</v>
      </c>
      <c r="U440" s="110">
        <v>123526</v>
      </c>
      <c r="V440" s="110">
        <v>438</v>
      </c>
      <c r="W440" s="110" t="str">
        <f>IF(AD440="CANCELADO","N/A",VLOOKUP(V440,MOVIL!$A:$B,2))</f>
        <v>KNZ845</v>
      </c>
      <c r="X440" s="98" t="str">
        <f>IF(AD440="CANCELADO","N/A",VLOOKUP(V440,MOVIL!$A:$P,16))</f>
        <v>MORALES SANCHEZ OSCAR ARMANDO</v>
      </c>
      <c r="Y440" s="110">
        <f>IF(AD440="CANCELADO","N/A",VLOOKUP(V440,MOVIL!$A:$Q,17))</f>
        <v>3102463894</v>
      </c>
      <c r="Z440" s="135">
        <v>632027.11940373771</v>
      </c>
      <c r="AA440" s="110"/>
      <c r="AB440" s="110"/>
      <c r="AC440" s="118">
        <f t="shared" si="6"/>
        <v>632027.11940373771</v>
      </c>
      <c r="AD440" s="117"/>
      <c r="AE440" s="117"/>
    </row>
    <row r="441" spans="1:32" s="107" customFormat="1" ht="21" hidden="1" customHeight="1" x14ac:dyDescent="0.2">
      <c r="A441" s="109">
        <v>437</v>
      </c>
      <c r="B441" s="113">
        <v>17</v>
      </c>
      <c r="C441" s="113" t="s">
        <v>21</v>
      </c>
      <c r="D441" s="111">
        <v>45226</v>
      </c>
      <c r="E441" s="113">
        <v>1</v>
      </c>
      <c r="F441" s="113" t="s">
        <v>1063</v>
      </c>
      <c r="G441" s="113" t="s">
        <v>1063</v>
      </c>
      <c r="H441" s="98" t="s">
        <v>345</v>
      </c>
      <c r="I441" s="112" t="s">
        <v>902</v>
      </c>
      <c r="J441" s="112" t="s">
        <v>902</v>
      </c>
      <c r="K441" s="110">
        <v>2</v>
      </c>
      <c r="L441" s="110">
        <v>33</v>
      </c>
      <c r="M441" s="111">
        <v>45239</v>
      </c>
      <c r="N441" s="305">
        <v>0.20833333333333334</v>
      </c>
      <c r="O441" s="111">
        <v>45240</v>
      </c>
      <c r="P441" s="305">
        <v>0.95833333333333337</v>
      </c>
      <c r="Q441" s="98" t="s">
        <v>303</v>
      </c>
      <c r="R441" s="110">
        <v>3108601252</v>
      </c>
      <c r="S441" s="110"/>
      <c r="T441" s="110">
        <v>82302</v>
      </c>
      <c r="U441" s="110">
        <v>123525</v>
      </c>
      <c r="V441" s="110">
        <v>455</v>
      </c>
      <c r="W441" s="110" t="str">
        <f>IF(AD441="CANCELADO","N/A",VLOOKUP(V441,MOVIL!$A:$B,2))</f>
        <v>KNZ845</v>
      </c>
      <c r="X441" s="98" t="str">
        <f>IF(AD441="CANCELADO","N/A",VLOOKUP(V441,MOVIL!$A:$P,16))</f>
        <v>MORALES SANCHEZ OSCAR ARMANDO</v>
      </c>
      <c r="Y441" s="110">
        <f>IF(AD441="CANCELADO","N/A",VLOOKUP(V441,MOVIL!$A:$Q,17))</f>
        <v>3102463894</v>
      </c>
      <c r="Z441" s="135">
        <v>2439398.9858236425</v>
      </c>
      <c r="AA441" s="110"/>
      <c r="AB441" s="110"/>
      <c r="AC441" s="118">
        <f t="shared" si="6"/>
        <v>2439398.9858236425</v>
      </c>
      <c r="AD441" s="117"/>
      <c r="AE441" s="117"/>
    </row>
    <row r="442" spans="1:32" s="107" customFormat="1" ht="21" hidden="1" customHeight="1" x14ac:dyDescent="0.2">
      <c r="A442" s="109">
        <v>438</v>
      </c>
      <c r="B442" s="110"/>
      <c r="C442" s="113" t="s">
        <v>21</v>
      </c>
      <c r="D442" s="111">
        <v>45237</v>
      </c>
      <c r="E442" s="113">
        <v>78</v>
      </c>
      <c r="F442" s="174" t="s">
        <v>671</v>
      </c>
      <c r="G442" s="113" t="s">
        <v>1145</v>
      </c>
      <c r="H442" s="98" t="s">
        <v>2628</v>
      </c>
      <c r="I442" s="112" t="s">
        <v>902</v>
      </c>
      <c r="J442" s="112" t="s">
        <v>902</v>
      </c>
      <c r="K442" s="113">
        <v>2</v>
      </c>
      <c r="L442" s="113">
        <v>22</v>
      </c>
      <c r="M442" s="111">
        <v>45239</v>
      </c>
      <c r="N442" s="305">
        <v>0.25</v>
      </c>
      <c r="O442" s="111">
        <v>45240</v>
      </c>
      <c r="P442" s="305">
        <v>0.75</v>
      </c>
      <c r="Q442" s="113" t="s">
        <v>1146</v>
      </c>
      <c r="R442" s="113">
        <v>3138808908</v>
      </c>
      <c r="S442" s="110"/>
      <c r="T442" s="110">
        <v>82307</v>
      </c>
      <c r="U442" s="110">
        <v>123531</v>
      </c>
      <c r="V442" s="110">
        <v>471</v>
      </c>
      <c r="W442" s="110" t="str">
        <f>IF(AD442="CANCELADO","N/A",VLOOKUP(V442,MOVIL!$A:$B,2))</f>
        <v>LQK873</v>
      </c>
      <c r="X442" s="98" t="str">
        <f>IF(AD442="CANCELADO","N/A",VLOOKUP(V442,MOVIL!$A:$P,16))</f>
        <v>CARREÑO RAMIREZ JHON ARTURO</v>
      </c>
      <c r="Y442" s="110">
        <f>IF(AD442="CANCELADO","N/A",VLOOKUP(V442,MOVIL!$A:$Q,17))</f>
        <v>0</v>
      </c>
      <c r="Z442" s="135">
        <v>1707371.8664199049</v>
      </c>
      <c r="AA442" s="110"/>
      <c r="AB442" s="110"/>
      <c r="AC442" s="118">
        <f t="shared" si="6"/>
        <v>1707371.8664199049</v>
      </c>
      <c r="AD442" s="117"/>
      <c r="AE442" s="117"/>
    </row>
    <row r="443" spans="1:32" s="107" customFormat="1" ht="21" hidden="1" customHeight="1" x14ac:dyDescent="0.2">
      <c r="A443" s="109">
        <v>439</v>
      </c>
      <c r="B443" s="155">
        <v>17</v>
      </c>
      <c r="C443" s="155" t="s">
        <v>21</v>
      </c>
      <c r="D443" s="153">
        <v>45226</v>
      </c>
      <c r="E443" s="155">
        <v>50</v>
      </c>
      <c r="F443" s="238" t="s">
        <v>359</v>
      </c>
      <c r="G443" s="155" t="s">
        <v>1043</v>
      </c>
      <c r="H443" s="98" t="s">
        <v>361</v>
      </c>
      <c r="I443" s="112" t="s">
        <v>902</v>
      </c>
      <c r="J443" s="112" t="s">
        <v>902</v>
      </c>
      <c r="K443" s="109">
        <v>1</v>
      </c>
      <c r="L443" s="109">
        <v>21</v>
      </c>
      <c r="M443" s="153">
        <v>45240</v>
      </c>
      <c r="N443" s="305">
        <v>0.29166666666666669</v>
      </c>
      <c r="O443" s="153">
        <v>45240</v>
      </c>
      <c r="P443" s="305">
        <v>0.79166666666666663</v>
      </c>
      <c r="Q443" s="129" t="s">
        <v>357</v>
      </c>
      <c r="R443" s="129" t="s">
        <v>358</v>
      </c>
      <c r="S443" s="109"/>
      <c r="T443" s="109">
        <v>82327</v>
      </c>
      <c r="U443" s="109">
        <v>123563</v>
      </c>
      <c r="V443" s="109">
        <v>480</v>
      </c>
      <c r="W443" s="110" t="str">
        <f>IF(AD443="CANCELADO","N/A",VLOOKUP(V443,MOVIL!$A:$B,2))</f>
        <v>LQK873</v>
      </c>
      <c r="X443" s="98" t="str">
        <f>IF(AD443="CANCELADO","N/A",VLOOKUP(V443,MOVIL!$A:$P,16))</f>
        <v>CARREÑO RAMIREZ JHON ARTURO</v>
      </c>
      <c r="Y443" s="110">
        <f>IF(AD443="CANCELADO","N/A",VLOOKUP(V443,MOVIL!$A:$Q,17))</f>
        <v>0</v>
      </c>
      <c r="Z443" s="135">
        <v>854837.96716523299</v>
      </c>
      <c r="AA443" s="109"/>
      <c r="AB443" s="163"/>
      <c r="AC443" s="132">
        <f t="shared" si="6"/>
        <v>854837.96716523299</v>
      </c>
      <c r="AD443" s="117"/>
      <c r="AE443" s="117"/>
    </row>
    <row r="444" spans="1:32" s="107" customFormat="1" ht="21" hidden="1" customHeight="1" x14ac:dyDescent="0.2">
      <c r="A444" s="109">
        <v>440</v>
      </c>
      <c r="B444" s="155">
        <v>17</v>
      </c>
      <c r="C444" s="155" t="s">
        <v>21</v>
      </c>
      <c r="D444" s="153">
        <v>45226</v>
      </c>
      <c r="E444" s="155">
        <v>50</v>
      </c>
      <c r="F444" s="238" t="s">
        <v>359</v>
      </c>
      <c r="G444" s="155" t="s">
        <v>1044</v>
      </c>
      <c r="H444" s="98" t="s">
        <v>361</v>
      </c>
      <c r="I444" s="112" t="s">
        <v>902</v>
      </c>
      <c r="J444" s="112" t="s">
        <v>902</v>
      </c>
      <c r="K444" s="109">
        <v>1</v>
      </c>
      <c r="L444" s="109">
        <v>23</v>
      </c>
      <c r="M444" s="153">
        <v>45240</v>
      </c>
      <c r="N444" s="305">
        <v>0.29166666666666669</v>
      </c>
      <c r="O444" s="153">
        <v>45240</v>
      </c>
      <c r="P444" s="305">
        <v>0.83333333333333337</v>
      </c>
      <c r="Q444" s="129" t="s">
        <v>1045</v>
      </c>
      <c r="R444" s="109">
        <v>3142300484</v>
      </c>
      <c r="S444" s="109"/>
      <c r="T444" s="109">
        <v>82328</v>
      </c>
      <c r="U444" s="109">
        <v>123563</v>
      </c>
      <c r="V444" s="109">
        <v>480</v>
      </c>
      <c r="W444" s="110" t="str">
        <f>IF(AD444="CANCELADO","N/A",VLOOKUP(V444,MOVIL!$A:$B,2))</f>
        <v>LQK873</v>
      </c>
      <c r="X444" s="98" t="str">
        <f>IF(AD444="CANCELADO","N/A",VLOOKUP(V444,MOVIL!$A:$P,16))</f>
        <v>CARREÑO RAMIREZ JHON ARTURO</v>
      </c>
      <c r="Y444" s="110">
        <f>IF(AD444="CANCELADO","N/A",VLOOKUP(V444,MOVIL!$A:$Q,17))</f>
        <v>0</v>
      </c>
      <c r="Z444" s="135">
        <v>854837.96716523299</v>
      </c>
      <c r="AA444" s="109"/>
      <c r="AB444" s="109"/>
      <c r="AC444" s="132">
        <f t="shared" si="6"/>
        <v>854837.96716523299</v>
      </c>
      <c r="AD444" s="117"/>
      <c r="AE444" s="117"/>
    </row>
    <row r="445" spans="1:32" s="107" customFormat="1" ht="21" hidden="1" customHeight="1" x14ac:dyDescent="0.2">
      <c r="A445" s="109">
        <v>441</v>
      </c>
      <c r="B445" s="113">
        <v>17</v>
      </c>
      <c r="C445" s="113" t="s">
        <v>21</v>
      </c>
      <c r="D445" s="111">
        <v>45226</v>
      </c>
      <c r="E445" s="113">
        <v>195</v>
      </c>
      <c r="F445" s="174" t="s">
        <v>1064</v>
      </c>
      <c r="G445" s="113" t="s">
        <v>1065</v>
      </c>
      <c r="H445" s="98" t="s">
        <v>2662</v>
      </c>
      <c r="I445" s="123" t="s">
        <v>902</v>
      </c>
      <c r="J445" s="113" t="s">
        <v>902</v>
      </c>
      <c r="K445" s="110">
        <v>5</v>
      </c>
      <c r="L445" s="110">
        <v>12</v>
      </c>
      <c r="M445" s="111">
        <v>45240</v>
      </c>
      <c r="N445" s="305">
        <v>0.28125</v>
      </c>
      <c r="O445" s="111">
        <v>45244</v>
      </c>
      <c r="P445" s="305">
        <v>0.625</v>
      </c>
      <c r="Q445" s="98" t="s">
        <v>561</v>
      </c>
      <c r="R445" s="110">
        <v>6012955670</v>
      </c>
      <c r="S445" s="110"/>
      <c r="T445" s="110">
        <v>82329</v>
      </c>
      <c r="U445" s="110">
        <v>123564</v>
      </c>
      <c r="V445" s="110">
        <v>461</v>
      </c>
      <c r="W445" s="110" t="str">
        <f>IF(AD445="CANCELADO","N/A",VLOOKUP(V445,MOVIL!$A:$B,2))</f>
        <v>LQK873</v>
      </c>
      <c r="X445" s="98" t="str">
        <f>IF(AD445="CANCELADO","N/A",VLOOKUP(V445,MOVIL!$A:$P,16))</f>
        <v>CARREÑO RAMIREZ JHON ARTURO</v>
      </c>
      <c r="Y445" s="110">
        <f>IF(AD445="CANCELADO","N/A",VLOOKUP(V445,MOVIL!$A:$Q,17))</f>
        <v>0</v>
      </c>
      <c r="Z445" s="135">
        <v>5158429.0906028179</v>
      </c>
      <c r="AA445" s="110">
        <v>1</v>
      </c>
      <c r="AB445" s="134">
        <v>1100000</v>
      </c>
      <c r="AC445" s="118">
        <f t="shared" si="6"/>
        <v>6258429.0906028179</v>
      </c>
      <c r="AD445" s="117"/>
      <c r="AE445" s="117"/>
    </row>
    <row r="446" spans="1:32" s="107" customFormat="1" ht="21" hidden="1" customHeight="1" x14ac:dyDescent="0.2">
      <c r="A446" s="109">
        <v>442</v>
      </c>
      <c r="B446" s="184">
        <f>+B445+1</f>
        <v>18</v>
      </c>
      <c r="C446" s="182" t="s">
        <v>72</v>
      </c>
      <c r="D446" s="240">
        <v>45175</v>
      </c>
      <c r="E446" s="184">
        <v>205</v>
      </c>
      <c r="F446" s="275" t="s">
        <v>203</v>
      </c>
      <c r="G446" s="275" t="s">
        <v>203</v>
      </c>
      <c r="H446" s="184"/>
      <c r="I446" s="241" t="s">
        <v>201</v>
      </c>
      <c r="J446" s="242" t="s">
        <v>201</v>
      </c>
      <c r="K446" s="184">
        <v>3</v>
      </c>
      <c r="L446" s="184">
        <v>20</v>
      </c>
      <c r="M446" s="331">
        <v>45241</v>
      </c>
      <c r="N446" s="263">
        <v>0.25</v>
      </c>
      <c r="O446" s="331">
        <v>45243</v>
      </c>
      <c r="P446" s="263">
        <v>0.83333333333333337</v>
      </c>
      <c r="Q446" s="242" t="s">
        <v>202</v>
      </c>
      <c r="R446" s="242">
        <v>3202699044</v>
      </c>
      <c r="S446" s="193" t="s">
        <v>827</v>
      </c>
      <c r="T446" s="186"/>
      <c r="U446" s="186"/>
      <c r="V446" s="186"/>
      <c r="W446" s="186" t="str">
        <f>IF(AD446="CANCELADO","N/A",VLOOKUP(V446,MOVIL!$A:$B,2))</f>
        <v>N/A</v>
      </c>
      <c r="X446" s="184" t="str">
        <f>IF(AD446="CANCELADO","N/A",VLOOKUP(V446,MOVIL!$A:$P,16))</f>
        <v>N/A</v>
      </c>
      <c r="Y446" s="186" t="str">
        <f>IF(AD446="CANCELADO","N/A",VLOOKUP(V446,MOVIL!$A:$Q,17))</f>
        <v>N/A</v>
      </c>
      <c r="Z446" s="190"/>
      <c r="AA446" s="191"/>
      <c r="AB446" s="181"/>
      <c r="AC446" s="192">
        <f t="shared" si="6"/>
        <v>0</v>
      </c>
      <c r="AD446" s="193" t="s">
        <v>827</v>
      </c>
      <c r="AE446" s="181"/>
      <c r="AF446" s="382"/>
    </row>
    <row r="447" spans="1:32" s="107" customFormat="1" ht="21" hidden="1" customHeight="1" x14ac:dyDescent="0.2">
      <c r="A447" s="109">
        <v>443</v>
      </c>
      <c r="B447" s="110"/>
      <c r="C447" s="113" t="s">
        <v>72</v>
      </c>
      <c r="D447" s="153">
        <v>45201</v>
      </c>
      <c r="E447" s="109">
        <v>209</v>
      </c>
      <c r="F447" s="137" t="s">
        <v>761</v>
      </c>
      <c r="G447" s="137" t="s">
        <v>761</v>
      </c>
      <c r="H447" s="98" t="s">
        <v>56</v>
      </c>
      <c r="I447" s="255" t="s">
        <v>996</v>
      </c>
      <c r="J447" s="137" t="s">
        <v>996</v>
      </c>
      <c r="K447" s="110">
        <v>2</v>
      </c>
      <c r="L447" s="110">
        <v>26</v>
      </c>
      <c r="M447" s="159">
        <v>45241</v>
      </c>
      <c r="N447" s="128">
        <v>0.22916666666666666</v>
      </c>
      <c r="O447" s="159">
        <v>45242</v>
      </c>
      <c r="P447" s="216">
        <v>0.83333333333333337</v>
      </c>
      <c r="Q447" s="98" t="s">
        <v>997</v>
      </c>
      <c r="R447" s="129">
        <v>3005635286</v>
      </c>
      <c r="S447" s="110"/>
      <c r="T447" s="110">
        <v>82356</v>
      </c>
      <c r="U447" s="110">
        <v>123626</v>
      </c>
      <c r="V447" s="110">
        <v>453</v>
      </c>
      <c r="W447" s="110" t="str">
        <f>IF(AD447="CANCELADO","N/A",VLOOKUP(V447,MOVIL!$A:$B,2))</f>
        <v>KNZ845</v>
      </c>
      <c r="X447" s="98" t="str">
        <f>IF(AD447="CANCELADO","N/A",VLOOKUP(V447,MOVIL!$A:$P,16))</f>
        <v>MORALES SANCHEZ OSCAR ARMANDO</v>
      </c>
      <c r="Y447" s="110">
        <f>IF(AD447="CANCELADO","N/A",VLOOKUP(V447,MOVIL!$A:$Q,17))</f>
        <v>3102463894</v>
      </c>
      <c r="Z447" s="134">
        <v>3158141.6711462419</v>
      </c>
      <c r="AA447" s="110"/>
      <c r="AB447" s="110"/>
      <c r="AC447" s="118">
        <f t="shared" si="6"/>
        <v>3158141.6711462419</v>
      </c>
      <c r="AD447" s="117"/>
      <c r="AE447" s="117"/>
    </row>
    <row r="448" spans="1:32" s="107" customFormat="1" ht="21" hidden="1" customHeight="1" x14ac:dyDescent="0.2">
      <c r="A448" s="109">
        <v>444</v>
      </c>
      <c r="B448" s="113">
        <v>16</v>
      </c>
      <c r="C448" s="155" t="s">
        <v>690</v>
      </c>
      <c r="D448" s="111">
        <v>45239</v>
      </c>
      <c r="E448" s="113">
        <v>245</v>
      </c>
      <c r="F448" s="113" t="s">
        <v>1160</v>
      </c>
      <c r="G448" s="113" t="s">
        <v>1160</v>
      </c>
      <c r="H448" s="98" t="s">
        <v>2656</v>
      </c>
      <c r="I448" s="112" t="s">
        <v>1161</v>
      </c>
      <c r="J448" s="112" t="s">
        <v>1161</v>
      </c>
      <c r="K448" s="113">
        <v>1</v>
      </c>
      <c r="L448" s="113">
        <v>16</v>
      </c>
      <c r="M448" s="138">
        <v>45241</v>
      </c>
      <c r="N448" s="305" t="s">
        <v>1162</v>
      </c>
      <c r="O448" s="138">
        <v>45241</v>
      </c>
      <c r="P448" s="305" t="s">
        <v>1163</v>
      </c>
      <c r="Q448" s="113" t="s">
        <v>1164</v>
      </c>
      <c r="R448" s="113" t="s">
        <v>1165</v>
      </c>
      <c r="S448" s="110"/>
      <c r="T448" s="110">
        <v>82357</v>
      </c>
      <c r="U448" s="110">
        <v>123627</v>
      </c>
      <c r="V448" s="110">
        <v>456</v>
      </c>
      <c r="W448" s="110" t="str">
        <f>IF(AD448="CANCELADO","N/A",VLOOKUP(V448,MOVIL!$A:$B,2))</f>
        <v>KNZ845</v>
      </c>
      <c r="X448" s="98" t="str">
        <f>IF(AD448="CANCELADO","N/A",VLOOKUP(V448,MOVIL!$A:$P,16))</f>
        <v>MORALES SANCHEZ OSCAR ARMANDO</v>
      </c>
      <c r="Y448" s="110">
        <f>IF(AD448="CANCELADO","N/A",VLOOKUP(V448,MOVIL!$A:$Q,17))</f>
        <v>3102463894</v>
      </c>
      <c r="Z448" s="135">
        <v>701381.86529939179</v>
      </c>
      <c r="AA448" s="110"/>
      <c r="AB448" s="110"/>
      <c r="AC448" s="118">
        <f t="shared" si="6"/>
        <v>701381.86529939179</v>
      </c>
      <c r="AD448" s="117"/>
      <c r="AE448" s="117"/>
    </row>
    <row r="449" spans="1:32" s="107" customFormat="1" ht="21" hidden="1" customHeight="1" x14ac:dyDescent="0.2">
      <c r="A449" s="109">
        <v>445</v>
      </c>
      <c r="B449" s="182">
        <v>17</v>
      </c>
      <c r="C449" s="182" t="s">
        <v>21</v>
      </c>
      <c r="D449" s="183">
        <v>45226</v>
      </c>
      <c r="E449" s="182">
        <v>76</v>
      </c>
      <c r="F449" s="289" t="s">
        <v>27</v>
      </c>
      <c r="G449" s="182" t="s">
        <v>28</v>
      </c>
      <c r="H449" s="184"/>
      <c r="I449" s="262" t="s">
        <v>902</v>
      </c>
      <c r="J449" s="182" t="s">
        <v>902</v>
      </c>
      <c r="K449" s="186">
        <v>2</v>
      </c>
      <c r="L449" s="186">
        <v>16</v>
      </c>
      <c r="M449" s="183">
        <v>45243</v>
      </c>
      <c r="N449" s="301">
        <v>0.1875</v>
      </c>
      <c r="O449" s="183">
        <v>45244</v>
      </c>
      <c r="P449" s="301">
        <v>0.95833333333333337</v>
      </c>
      <c r="Q449" s="184" t="s">
        <v>30</v>
      </c>
      <c r="R449" s="186">
        <v>3006305832</v>
      </c>
      <c r="S449" s="193" t="s">
        <v>827</v>
      </c>
      <c r="T449" s="186"/>
      <c r="U449" s="186"/>
      <c r="V449" s="186"/>
      <c r="W449" s="186" t="str">
        <f>IF(AD449="CANCELADO","N/A",VLOOKUP(V449,MOVIL!$A:$B,2))</f>
        <v>N/A</v>
      </c>
      <c r="X449" s="184" t="str">
        <f>IF(AD449="CANCELADO","N/A",VLOOKUP(V449,MOVIL!$A:$P,16))</f>
        <v>N/A</v>
      </c>
      <c r="Y449" s="186" t="str">
        <f>IF(AD449="CANCELADO","N/A",VLOOKUP(V449,MOVIL!$A:$Q,17))</f>
        <v>N/A</v>
      </c>
      <c r="Z449" s="246"/>
      <c r="AA449" s="186"/>
      <c r="AB449" s="186"/>
      <c r="AC449" s="192">
        <f t="shared" si="6"/>
        <v>0</v>
      </c>
      <c r="AD449" s="193" t="s">
        <v>827</v>
      </c>
      <c r="AE449" s="181"/>
      <c r="AF449" s="382"/>
    </row>
    <row r="450" spans="1:32" s="107" customFormat="1" ht="21" hidden="1" customHeight="1" x14ac:dyDescent="0.2">
      <c r="A450" s="109">
        <v>446</v>
      </c>
      <c r="B450" s="186"/>
      <c r="C450" s="184" t="s">
        <v>218</v>
      </c>
      <c r="D450" s="296">
        <v>45231</v>
      </c>
      <c r="E450" s="297">
        <v>186</v>
      </c>
      <c r="F450" s="335" t="s">
        <v>1129</v>
      </c>
      <c r="G450" s="335" t="s">
        <v>1129</v>
      </c>
      <c r="H450" s="184"/>
      <c r="I450" s="185" t="s">
        <v>1130</v>
      </c>
      <c r="J450" s="184" t="s">
        <v>1130</v>
      </c>
      <c r="K450" s="186">
        <v>5</v>
      </c>
      <c r="L450" s="186">
        <v>40</v>
      </c>
      <c r="M450" s="300">
        <v>45243</v>
      </c>
      <c r="N450" s="301">
        <v>6.9444444444444441E-3</v>
      </c>
      <c r="O450" s="300">
        <v>45247</v>
      </c>
      <c r="P450" s="301" t="s">
        <v>1131</v>
      </c>
      <c r="Q450" s="302" t="s">
        <v>1132</v>
      </c>
      <c r="R450" s="303" t="s">
        <v>1133</v>
      </c>
      <c r="S450" s="193" t="s">
        <v>827</v>
      </c>
      <c r="T450" s="186"/>
      <c r="U450" s="186"/>
      <c r="V450" s="186"/>
      <c r="W450" s="186" t="str">
        <f>IF(AD450="CANCELADO","N/A",VLOOKUP(V450,MOVIL!$A:$B,2))</f>
        <v>N/A</v>
      </c>
      <c r="X450" s="184" t="str">
        <f>IF(AD450="CANCELADO","N/A",VLOOKUP(V450,MOVIL!$A:$P,16))</f>
        <v>N/A</v>
      </c>
      <c r="Y450" s="186" t="str">
        <f>IF(AD450="CANCELADO","N/A",VLOOKUP(V450,MOVIL!$A:$Q,17))</f>
        <v>N/A</v>
      </c>
      <c r="Z450" s="246"/>
      <c r="AA450" s="186"/>
      <c r="AB450" s="186"/>
      <c r="AC450" s="192">
        <f t="shared" ref="AC450:AC513" si="7">Z450+(AA450*AB450)</f>
        <v>0</v>
      </c>
      <c r="AD450" s="193" t="s">
        <v>827</v>
      </c>
      <c r="AE450" s="181"/>
      <c r="AF450" s="382"/>
    </row>
    <row r="451" spans="1:32" s="107" customFormat="1" ht="21" hidden="1" customHeight="1" x14ac:dyDescent="0.2">
      <c r="A451" s="109">
        <v>447</v>
      </c>
      <c r="B451" s="336">
        <v>1</v>
      </c>
      <c r="C451" s="98" t="s">
        <v>218</v>
      </c>
      <c r="D451" s="337">
        <v>45195</v>
      </c>
      <c r="E451" s="336">
        <v>247</v>
      </c>
      <c r="F451" s="338" t="s">
        <v>972</v>
      </c>
      <c r="G451" s="338" t="s">
        <v>1166</v>
      </c>
      <c r="H451" s="98" t="s">
        <v>2636</v>
      </c>
      <c r="I451" s="402" t="s">
        <v>756</v>
      </c>
      <c r="J451" s="402" t="s">
        <v>756</v>
      </c>
      <c r="K451" s="339">
        <v>1</v>
      </c>
      <c r="L451" s="336">
        <v>40</v>
      </c>
      <c r="M451" s="337">
        <v>45243</v>
      </c>
      <c r="N451" s="305">
        <v>0.25</v>
      </c>
      <c r="O451" s="337">
        <v>45243</v>
      </c>
      <c r="P451" s="305" t="s">
        <v>1167</v>
      </c>
      <c r="Q451" s="256" t="s">
        <v>1132</v>
      </c>
      <c r="R451" s="129" t="s">
        <v>1168</v>
      </c>
      <c r="S451" s="129" t="s">
        <v>2963</v>
      </c>
      <c r="T451" s="110">
        <v>82391</v>
      </c>
      <c r="U451" s="110">
        <v>123654</v>
      </c>
      <c r="V451" s="110">
        <v>430</v>
      </c>
      <c r="W451" s="110" t="str">
        <f>IF(AD451="CANCELADO","N/A",VLOOKUP(V451,MOVIL!$A:$B,2))</f>
        <v>KNZ845</v>
      </c>
      <c r="X451" s="98" t="str">
        <f>IF(AD451="CANCELADO","N/A",VLOOKUP(V451,MOVIL!$A:$P,16))</f>
        <v>MORALES SANCHEZ OSCAR ARMANDO</v>
      </c>
      <c r="Y451" s="110">
        <f>IF(AD451="CANCELADO","N/A",VLOOKUP(V451,MOVIL!$A:$Q,17))</f>
        <v>3102463894</v>
      </c>
      <c r="Z451" s="135">
        <v>1133870.086008714</v>
      </c>
      <c r="AA451" s="110"/>
      <c r="AB451" s="110"/>
      <c r="AC451" s="118">
        <f t="shared" si="7"/>
        <v>1133870.086008714</v>
      </c>
      <c r="AD451" s="117"/>
      <c r="AE451" s="117"/>
    </row>
    <row r="452" spans="1:32" s="107" customFormat="1" ht="21" hidden="1" customHeight="1" x14ac:dyDescent="0.2">
      <c r="A452" s="109">
        <v>448</v>
      </c>
      <c r="B452" s="113">
        <v>21</v>
      </c>
      <c r="C452" s="113" t="s">
        <v>21</v>
      </c>
      <c r="D452" s="111">
        <v>45240</v>
      </c>
      <c r="E452" s="177">
        <v>10</v>
      </c>
      <c r="F452" s="340" t="s">
        <v>462</v>
      </c>
      <c r="G452" s="177" t="s">
        <v>512</v>
      </c>
      <c r="H452" s="98" t="s">
        <v>464</v>
      </c>
      <c r="I452" s="123" t="s">
        <v>902</v>
      </c>
      <c r="J452" s="113" t="s">
        <v>902</v>
      </c>
      <c r="K452" s="113">
        <v>3</v>
      </c>
      <c r="L452" s="113">
        <v>32</v>
      </c>
      <c r="M452" s="111">
        <v>45243</v>
      </c>
      <c r="N452" s="305">
        <v>4.1666666666666664E-2</v>
      </c>
      <c r="O452" s="111">
        <v>45245</v>
      </c>
      <c r="P452" s="305">
        <v>0.83333333333333337</v>
      </c>
      <c r="Q452" s="113" t="s">
        <v>1169</v>
      </c>
      <c r="R452" s="113">
        <v>3186357500</v>
      </c>
      <c r="S452" s="110"/>
      <c r="T452" s="110">
        <v>82392</v>
      </c>
      <c r="U452" s="110">
        <v>123655</v>
      </c>
      <c r="V452" s="110">
        <v>410</v>
      </c>
      <c r="W452" s="110" t="str">
        <f>IF(AD452="CANCELADO","N/A",VLOOKUP(V452,MOVIL!$A:$B,2))</f>
        <v>KNZ845</v>
      </c>
      <c r="X452" s="98" t="str">
        <f>IF(AD452="CANCELADO","N/A",VLOOKUP(V452,MOVIL!$A:$P,16))</f>
        <v>MORALES SANCHEZ OSCAR ARMANDO</v>
      </c>
      <c r="Y452" s="110">
        <f>IF(AD452="CANCELADO","N/A",VLOOKUP(V452,MOVIL!$A:$Q,17))</f>
        <v>3102463894</v>
      </c>
      <c r="Z452" s="135">
        <v>3701149.1567205573</v>
      </c>
      <c r="AA452" s="110"/>
      <c r="AB452" s="110"/>
      <c r="AC452" s="118">
        <f t="shared" si="7"/>
        <v>3701149.1567205573</v>
      </c>
      <c r="AD452" s="117"/>
      <c r="AE452" s="117"/>
    </row>
    <row r="453" spans="1:32" s="107" customFormat="1" ht="21" hidden="1" customHeight="1" x14ac:dyDescent="0.2">
      <c r="A453" s="109">
        <v>449</v>
      </c>
      <c r="B453" s="184" t="e">
        <f>+#REF!+1</f>
        <v>#REF!</v>
      </c>
      <c r="C453" s="182" t="s">
        <v>72</v>
      </c>
      <c r="D453" s="240">
        <v>45175</v>
      </c>
      <c r="E453" s="184">
        <v>206</v>
      </c>
      <c r="F453" s="242" t="s">
        <v>993</v>
      </c>
      <c r="G453" s="242" t="s">
        <v>993</v>
      </c>
      <c r="H453" s="184"/>
      <c r="I453" s="241" t="s">
        <v>201</v>
      </c>
      <c r="J453" s="242" t="s">
        <v>201</v>
      </c>
      <c r="K453" s="184">
        <v>5</v>
      </c>
      <c r="L453" s="184">
        <v>87</v>
      </c>
      <c r="M453" s="240">
        <v>45244</v>
      </c>
      <c r="N453" s="263">
        <v>0.20833333333333334</v>
      </c>
      <c r="O453" s="240">
        <v>45248</v>
      </c>
      <c r="P453" s="263">
        <v>0.83333333333333337</v>
      </c>
      <c r="Q453" s="242" t="s">
        <v>778</v>
      </c>
      <c r="R453" s="242">
        <v>3123314506</v>
      </c>
      <c r="S453" s="193" t="s">
        <v>827</v>
      </c>
      <c r="T453" s="186"/>
      <c r="U453" s="186"/>
      <c r="V453" s="186"/>
      <c r="W453" s="186" t="str">
        <f>IF(AD453="CANCELADO","N/A",VLOOKUP(V453,MOVIL!$A:$B,2))</f>
        <v>N/A</v>
      </c>
      <c r="X453" s="184" t="str">
        <f>IF(AD453="CANCELADO","N/A",VLOOKUP(V453,MOVIL!$A:$P,16))</f>
        <v>N/A</v>
      </c>
      <c r="Y453" s="186" t="str">
        <f>IF(AD453="CANCELADO","N/A",VLOOKUP(V453,MOVIL!$A:$Q,17))</f>
        <v>N/A</v>
      </c>
      <c r="Z453" s="190"/>
      <c r="AA453" s="191"/>
      <c r="AB453" s="181"/>
      <c r="AC453" s="192">
        <f t="shared" si="7"/>
        <v>0</v>
      </c>
      <c r="AD453" s="193" t="s">
        <v>827</v>
      </c>
      <c r="AE453" s="181"/>
      <c r="AF453" s="382"/>
    </row>
    <row r="454" spans="1:32" s="107" customFormat="1" ht="21" hidden="1" customHeight="1" x14ac:dyDescent="0.2">
      <c r="A454" s="109">
        <v>450</v>
      </c>
      <c r="B454" s="113">
        <v>17</v>
      </c>
      <c r="C454" s="113" t="s">
        <v>21</v>
      </c>
      <c r="D454" s="111">
        <v>45226</v>
      </c>
      <c r="E454" s="113">
        <v>118</v>
      </c>
      <c r="F454" s="174" t="s">
        <v>509</v>
      </c>
      <c r="G454" s="174" t="s">
        <v>1068</v>
      </c>
      <c r="H454" s="98" t="s">
        <v>204</v>
      </c>
      <c r="I454" s="123" t="s">
        <v>201</v>
      </c>
      <c r="J454" s="113" t="s">
        <v>201</v>
      </c>
      <c r="K454" s="110">
        <v>2</v>
      </c>
      <c r="L454" s="110">
        <v>27</v>
      </c>
      <c r="M454" s="111">
        <v>45244</v>
      </c>
      <c r="N454" s="305">
        <v>0.20833333333333334</v>
      </c>
      <c r="O454" s="111">
        <v>45245</v>
      </c>
      <c r="P454" s="305">
        <v>0.79166666666666663</v>
      </c>
      <c r="Q454" s="98" t="s">
        <v>342</v>
      </c>
      <c r="R454" s="98">
        <v>3142959095</v>
      </c>
      <c r="S454" s="110"/>
      <c r="T454" s="110">
        <v>82405</v>
      </c>
      <c r="U454" s="110">
        <v>123673</v>
      </c>
      <c r="V454" s="110">
        <v>365</v>
      </c>
      <c r="W454" s="110" t="str">
        <f>IF(AD454="CANCELADO","N/A",VLOOKUP(V454,MOVIL!$A:$B,2))</f>
        <v>EQP710</v>
      </c>
      <c r="X454" s="98" t="str">
        <f>IF(AD454="CANCELADO","N/A",VLOOKUP(V454,MOVIL!$A:$P,16))</f>
        <v>CARLOS FERNANDO VELEZ</v>
      </c>
      <c r="Y454" s="110">
        <f>IF(AD454="CANCELADO","N/A",VLOOKUP(V454,MOVIL!$A:$Q,17))</f>
        <v>313608820</v>
      </c>
      <c r="Z454" s="134">
        <v>1314054.2388074754</v>
      </c>
      <c r="AA454" s="110"/>
      <c r="AB454" s="110"/>
      <c r="AC454" s="118">
        <f t="shared" si="7"/>
        <v>1314054.2388074754</v>
      </c>
      <c r="AD454" s="117"/>
      <c r="AE454" s="117"/>
    </row>
    <row r="455" spans="1:32" s="107" customFormat="1" ht="21" hidden="1" customHeight="1" x14ac:dyDescent="0.2">
      <c r="A455" s="109">
        <v>451</v>
      </c>
      <c r="B455" s="110"/>
      <c r="C455" s="113" t="s">
        <v>139</v>
      </c>
      <c r="D455" s="138">
        <v>45231</v>
      </c>
      <c r="E455" s="113">
        <v>287</v>
      </c>
      <c r="F455" s="307" t="s">
        <v>167</v>
      </c>
      <c r="G455" s="307" t="s">
        <v>167</v>
      </c>
      <c r="H455" s="98" t="s">
        <v>168</v>
      </c>
      <c r="I455" s="104" t="s">
        <v>1113</v>
      </c>
      <c r="J455" s="104" t="s">
        <v>1113</v>
      </c>
      <c r="K455" s="110">
        <v>3</v>
      </c>
      <c r="L455" s="110">
        <v>34</v>
      </c>
      <c r="M455" s="231">
        <v>45244</v>
      </c>
      <c r="N455" s="305">
        <v>0.23611111111111113</v>
      </c>
      <c r="O455" s="231">
        <v>45246</v>
      </c>
      <c r="P455" s="305">
        <v>0.75</v>
      </c>
      <c r="Q455" s="306" t="s">
        <v>170</v>
      </c>
      <c r="R455" s="306">
        <v>3053823121</v>
      </c>
      <c r="S455" s="230" t="s">
        <v>1114</v>
      </c>
      <c r="T455" s="110">
        <v>82406</v>
      </c>
      <c r="U455" s="110">
        <v>123674</v>
      </c>
      <c r="V455" s="110">
        <v>467</v>
      </c>
      <c r="W455" s="110" t="str">
        <f>IF(AD455="CANCELADO","N/A",VLOOKUP(V455,MOVIL!$A:$B,2))</f>
        <v>LQK873</v>
      </c>
      <c r="X455" s="98" t="str">
        <f>IF(AD455="CANCELADO","N/A",VLOOKUP(V455,MOVIL!$A:$P,16))</f>
        <v>CARREÑO RAMIREZ JHON ARTURO</v>
      </c>
      <c r="Y455" s="110">
        <f>IF(AD455="CANCELADO","N/A",VLOOKUP(V455,MOVIL!$A:$Q,17))</f>
        <v>0</v>
      </c>
      <c r="Z455" s="135">
        <v>2199893.5683839903</v>
      </c>
      <c r="AA455" s="110"/>
      <c r="AB455" s="110"/>
      <c r="AC455" s="118">
        <f t="shared" si="7"/>
        <v>2199893.5683839903</v>
      </c>
      <c r="AD455" s="117"/>
      <c r="AE455" s="117"/>
    </row>
    <row r="456" spans="1:32" s="107" customFormat="1" ht="21" hidden="1" customHeight="1" x14ac:dyDescent="0.2">
      <c r="A456" s="109">
        <v>452</v>
      </c>
      <c r="B456" s="113">
        <v>20</v>
      </c>
      <c r="C456" s="113" t="s">
        <v>21</v>
      </c>
      <c r="D456" s="111">
        <v>45239</v>
      </c>
      <c r="E456" s="113">
        <v>94</v>
      </c>
      <c r="F456" s="113" t="s">
        <v>1155</v>
      </c>
      <c r="G456" s="113" t="s">
        <v>1156</v>
      </c>
      <c r="H456" s="98" t="s">
        <v>493</v>
      </c>
      <c r="I456" s="112" t="s">
        <v>902</v>
      </c>
      <c r="J456" s="112" t="s">
        <v>902</v>
      </c>
      <c r="K456" s="113">
        <v>1</v>
      </c>
      <c r="L456" s="113">
        <v>42</v>
      </c>
      <c r="M456" s="111">
        <v>45244</v>
      </c>
      <c r="N456" s="305">
        <v>0.29166666666666669</v>
      </c>
      <c r="O456" s="111">
        <v>45244</v>
      </c>
      <c r="P456" s="305">
        <v>0.54166666666666663</v>
      </c>
      <c r="Q456" s="113" t="s">
        <v>1157</v>
      </c>
      <c r="R456" s="113">
        <v>3102332918</v>
      </c>
      <c r="S456" s="117"/>
      <c r="T456" s="110">
        <v>82407</v>
      </c>
      <c r="U456" s="110">
        <v>123675</v>
      </c>
      <c r="V456" s="110">
        <v>412</v>
      </c>
      <c r="W456" s="110" t="str">
        <f>IF(AD456="CANCELADO","N/A",VLOOKUP(V456,MOVIL!$A:$B,2))</f>
        <v>KNZ845</v>
      </c>
      <c r="X456" s="98" t="str">
        <f>IF(AD456="CANCELADO","N/A",VLOOKUP(V456,MOVIL!$A:$P,16))</f>
        <v>MORALES SANCHEZ OSCAR ARMANDO</v>
      </c>
      <c r="Y456" s="110">
        <f>IF(AD456="CANCELADO","N/A",VLOOKUP(V456,MOVIL!$A:$Q,17))</f>
        <v>3102463894</v>
      </c>
      <c r="Z456" s="135">
        <v>664976.44141864427</v>
      </c>
      <c r="AA456" s="110"/>
      <c r="AB456" s="110"/>
      <c r="AC456" s="118">
        <f t="shared" si="7"/>
        <v>664976.44141864427</v>
      </c>
      <c r="AD456" s="117"/>
      <c r="AE456" s="117"/>
    </row>
    <row r="457" spans="1:32" s="107" customFormat="1" ht="21" hidden="1" customHeight="1" x14ac:dyDescent="0.2">
      <c r="A457" s="109">
        <v>453</v>
      </c>
      <c r="B457" s="113">
        <v>17</v>
      </c>
      <c r="C457" s="113" t="s">
        <v>21</v>
      </c>
      <c r="D457" s="111">
        <v>45226</v>
      </c>
      <c r="E457" s="113">
        <v>77</v>
      </c>
      <c r="F457" s="174" t="s">
        <v>1072</v>
      </c>
      <c r="G457" s="113" t="s">
        <v>1073</v>
      </c>
      <c r="H457" s="98" t="s">
        <v>2647</v>
      </c>
      <c r="I457" s="112" t="s">
        <v>1074</v>
      </c>
      <c r="J457" s="112" t="s">
        <v>1074</v>
      </c>
      <c r="K457" s="110">
        <v>2</v>
      </c>
      <c r="L457" s="110">
        <v>32</v>
      </c>
      <c r="M457" s="111">
        <v>45245</v>
      </c>
      <c r="N457" s="305">
        <v>0.29166666666666669</v>
      </c>
      <c r="O457" s="111">
        <v>45246</v>
      </c>
      <c r="P457" s="305">
        <v>0.79166666666666663</v>
      </c>
      <c r="Q457" s="98" t="s">
        <v>1075</v>
      </c>
      <c r="R457" s="110">
        <v>3108503879</v>
      </c>
      <c r="S457" s="110"/>
      <c r="T457" s="110">
        <v>82441</v>
      </c>
      <c r="U457" s="110">
        <v>123688</v>
      </c>
      <c r="V457" s="110">
        <v>381</v>
      </c>
      <c r="W457" s="110" t="str">
        <f>IF(AD457="CANCELADO","N/A",VLOOKUP(V457,MOVIL!$A:$B,2))</f>
        <v>EQP202</v>
      </c>
      <c r="X457" s="98" t="str">
        <f>IF(AD457="CANCELADO","N/A",VLOOKUP(V457,MOVIL!$A:$P,16))</f>
        <v>VESGA CASALLAS ALBERTO</v>
      </c>
      <c r="Y457" s="110">
        <f>IF(AD457="CANCELADO","N/A",VLOOKUP(V457,MOVIL!$A:$Q,17))</f>
        <v>3105756034</v>
      </c>
      <c r="Z457" s="135">
        <v>1211750.1708969148</v>
      </c>
      <c r="AA457" s="110"/>
      <c r="AB457" s="110"/>
      <c r="AC457" s="118">
        <f t="shared" si="7"/>
        <v>1211750.1708969148</v>
      </c>
      <c r="AD457" s="117"/>
      <c r="AE457" s="117"/>
    </row>
    <row r="458" spans="1:32" s="107" customFormat="1" ht="21" hidden="1" customHeight="1" x14ac:dyDescent="0.2">
      <c r="A458" s="109">
        <v>454</v>
      </c>
      <c r="B458" s="110"/>
      <c r="C458" s="113" t="s">
        <v>139</v>
      </c>
      <c r="D458" s="138">
        <v>45231</v>
      </c>
      <c r="E458" s="113">
        <v>58</v>
      </c>
      <c r="F458" s="307" t="s">
        <v>1115</v>
      </c>
      <c r="G458" s="307" t="s">
        <v>1115</v>
      </c>
      <c r="H458" s="98" t="s">
        <v>2650</v>
      </c>
      <c r="I458" s="145" t="s">
        <v>1116</v>
      </c>
      <c r="J458" s="145" t="s">
        <v>1116</v>
      </c>
      <c r="K458" s="110">
        <v>4</v>
      </c>
      <c r="L458" s="110">
        <v>34</v>
      </c>
      <c r="M458" s="231">
        <v>45245</v>
      </c>
      <c r="N458" s="305">
        <v>0.16666666666666666</v>
      </c>
      <c r="O458" s="231">
        <v>45248</v>
      </c>
      <c r="P458" s="305">
        <v>0.45833333333333331</v>
      </c>
      <c r="Q458" s="306" t="s">
        <v>1117</v>
      </c>
      <c r="R458" s="306">
        <v>3185023339</v>
      </c>
      <c r="S458" s="230" t="s">
        <v>1118</v>
      </c>
      <c r="T458" s="110">
        <v>82444</v>
      </c>
      <c r="U458" s="110">
        <v>123692</v>
      </c>
      <c r="V458" s="110">
        <v>393</v>
      </c>
      <c r="W458" s="110" t="str">
        <f>IF(AD458="CANCELADO","N/A",VLOOKUP(V458,MOVIL!$A:$B,2))</f>
        <v>KNZ845</v>
      </c>
      <c r="X458" s="98" t="str">
        <f>IF(AD458="CANCELADO","N/A",VLOOKUP(V458,MOVIL!$A:$P,16))</f>
        <v>MORALES SANCHEZ OSCAR ARMANDO</v>
      </c>
      <c r="Y458" s="110">
        <f>IF(AD458="CANCELADO","N/A",VLOOKUP(V458,MOVIL!$A:$Q,17))</f>
        <v>3102463894</v>
      </c>
      <c r="Z458" s="134">
        <v>3530642.3768696231</v>
      </c>
      <c r="AA458" s="110"/>
      <c r="AB458" s="110"/>
      <c r="AC458" s="118">
        <f t="shared" si="7"/>
        <v>3530642.3768696231</v>
      </c>
      <c r="AD458" s="117"/>
      <c r="AE458" s="117"/>
    </row>
    <row r="459" spans="1:32" s="107" customFormat="1" ht="21" hidden="1" customHeight="1" x14ac:dyDescent="0.2">
      <c r="A459" s="109">
        <v>455</v>
      </c>
      <c r="B459" s="110"/>
      <c r="C459" s="113" t="s">
        <v>139</v>
      </c>
      <c r="D459" s="138">
        <v>45231</v>
      </c>
      <c r="E459" s="113">
        <v>58</v>
      </c>
      <c r="F459" s="307" t="s">
        <v>1115</v>
      </c>
      <c r="G459" s="307" t="s">
        <v>1115</v>
      </c>
      <c r="H459" s="98" t="s">
        <v>2650</v>
      </c>
      <c r="I459" s="237" t="s">
        <v>1116</v>
      </c>
      <c r="J459" s="110" t="s">
        <v>1116</v>
      </c>
      <c r="K459" s="110">
        <v>4</v>
      </c>
      <c r="L459" s="110">
        <v>34</v>
      </c>
      <c r="M459" s="231">
        <v>45245</v>
      </c>
      <c r="N459" s="305">
        <v>0.16666666666666666</v>
      </c>
      <c r="O459" s="231">
        <v>45248</v>
      </c>
      <c r="P459" s="305">
        <v>0.45833333333333331</v>
      </c>
      <c r="Q459" s="306" t="s">
        <v>1117</v>
      </c>
      <c r="R459" s="306">
        <v>3185023339</v>
      </c>
      <c r="S459" s="230" t="s">
        <v>1118</v>
      </c>
      <c r="T459" s="110">
        <v>82444</v>
      </c>
      <c r="U459" s="110">
        <v>123693</v>
      </c>
      <c r="V459" s="110">
        <v>207</v>
      </c>
      <c r="W459" s="110" t="str">
        <f>IF(AD459="CANCELADO","N/A",VLOOKUP(V459,MOVIL!$A:$B,2))</f>
        <v>WLK854</v>
      </c>
      <c r="X459" s="98" t="str">
        <f>IF(AD459="CANCELADO","N/A",VLOOKUP(V459,MOVIL!$A:$P,16))</f>
        <v>PEDREROS ESPEJO MANUEL FERNANDO</v>
      </c>
      <c r="Y459" s="110">
        <f>IF(AD459="CANCELADO","N/A",VLOOKUP(V459,MOVIL!$A:$Q,17))</f>
        <v>3166769803</v>
      </c>
      <c r="Z459" s="134">
        <v>3530642.3768696231</v>
      </c>
      <c r="AA459" s="110"/>
      <c r="AB459" s="110"/>
      <c r="AC459" s="118">
        <f t="shared" si="7"/>
        <v>3530642.3768696231</v>
      </c>
      <c r="AD459" s="117"/>
      <c r="AE459" s="117"/>
    </row>
    <row r="460" spans="1:32" s="107" customFormat="1" ht="21" hidden="1" customHeight="1" x14ac:dyDescent="0.2">
      <c r="A460" s="109">
        <v>456</v>
      </c>
      <c r="B460" s="113">
        <v>17</v>
      </c>
      <c r="C460" s="113" t="s">
        <v>21</v>
      </c>
      <c r="D460" s="111">
        <v>45226</v>
      </c>
      <c r="E460" s="113">
        <v>109</v>
      </c>
      <c r="F460" s="174" t="s">
        <v>1069</v>
      </c>
      <c r="G460" s="113" t="s">
        <v>1070</v>
      </c>
      <c r="H460" s="98" t="s">
        <v>871</v>
      </c>
      <c r="I460" s="123" t="s">
        <v>902</v>
      </c>
      <c r="J460" s="113" t="s">
        <v>902</v>
      </c>
      <c r="K460" s="110">
        <v>5</v>
      </c>
      <c r="L460" s="110">
        <v>18</v>
      </c>
      <c r="M460" s="111">
        <v>45245</v>
      </c>
      <c r="N460" s="305">
        <v>0.20833333333333334</v>
      </c>
      <c r="O460" s="111">
        <v>45249</v>
      </c>
      <c r="P460" s="305">
        <v>0.83333333333333337</v>
      </c>
      <c r="Q460" s="98" t="s">
        <v>498</v>
      </c>
      <c r="R460" s="110">
        <v>3107531275</v>
      </c>
      <c r="S460" s="110"/>
      <c r="T460" s="110">
        <v>82442</v>
      </c>
      <c r="U460" s="110">
        <v>123689</v>
      </c>
      <c r="V460" s="110">
        <v>363</v>
      </c>
      <c r="W460" s="110" t="str">
        <f>IF(AD460="CANCELADO","N/A",VLOOKUP(V460,MOVIL!$A:$B,2))</f>
        <v>EQP710</v>
      </c>
      <c r="X460" s="98" t="str">
        <f>IF(AD460="CANCELADO","N/A",VLOOKUP(V460,MOVIL!$A:$P,16))</f>
        <v>CARLOS FERNANDO VELEZ</v>
      </c>
      <c r="Y460" s="110">
        <f>IF(AD460="CANCELADO","N/A",VLOOKUP(V460,MOVIL!$A:$Q,17))</f>
        <v>313608820</v>
      </c>
      <c r="Z460" s="135">
        <v>5697230.51493177</v>
      </c>
      <c r="AA460" s="110"/>
      <c r="AB460" s="110"/>
      <c r="AC460" s="118">
        <f t="shared" si="7"/>
        <v>5697230.51493177</v>
      </c>
      <c r="AD460" s="117"/>
      <c r="AE460" s="117"/>
    </row>
    <row r="461" spans="1:32" s="107" customFormat="1" ht="21" hidden="1" customHeight="1" x14ac:dyDescent="0.2">
      <c r="A461" s="109">
        <v>457</v>
      </c>
      <c r="B461" s="113">
        <v>17</v>
      </c>
      <c r="C461" s="113" t="s">
        <v>21</v>
      </c>
      <c r="D461" s="111">
        <v>45226</v>
      </c>
      <c r="E461" s="113">
        <v>4</v>
      </c>
      <c r="F461" s="174" t="s">
        <v>605</v>
      </c>
      <c r="G461" s="113" t="s">
        <v>1071</v>
      </c>
      <c r="H461" s="98" t="s">
        <v>356</v>
      </c>
      <c r="I461" s="123" t="s">
        <v>902</v>
      </c>
      <c r="J461" s="113" t="s">
        <v>902</v>
      </c>
      <c r="K461" s="110">
        <v>1</v>
      </c>
      <c r="L461" s="110">
        <v>40</v>
      </c>
      <c r="M461" s="111">
        <v>45245</v>
      </c>
      <c r="N461" s="305">
        <v>0.25</v>
      </c>
      <c r="O461" s="111">
        <v>45245</v>
      </c>
      <c r="P461" s="305">
        <v>0.79166666666666663</v>
      </c>
      <c r="Q461" s="98" t="s">
        <v>303</v>
      </c>
      <c r="R461" s="110">
        <v>3108601252</v>
      </c>
      <c r="S461" s="110"/>
      <c r="T461" s="110">
        <v>82443</v>
      </c>
      <c r="U461" s="110">
        <v>123690</v>
      </c>
      <c r="V461" s="110">
        <v>406</v>
      </c>
      <c r="W461" s="110" t="str">
        <f>IF(AD461="CANCELADO","N/A",VLOOKUP(V461,MOVIL!$A:$B,2))</f>
        <v>KNZ845</v>
      </c>
      <c r="X461" s="98" t="str">
        <f>IF(AD461="CANCELADO","N/A",VLOOKUP(V461,MOVIL!$A:$P,16))</f>
        <v>MORALES SANCHEZ OSCAR ARMANDO</v>
      </c>
      <c r="Y461" s="110">
        <f>IF(AD461="CANCELADO","N/A",VLOOKUP(V461,MOVIL!$A:$Q,17))</f>
        <v>3102463894</v>
      </c>
      <c r="Z461" s="135">
        <v>818432.54328448535</v>
      </c>
      <c r="AA461" s="110"/>
      <c r="AB461" s="110"/>
      <c r="AC461" s="118">
        <f t="shared" si="7"/>
        <v>818432.54328448535</v>
      </c>
      <c r="AD461" s="117"/>
      <c r="AE461" s="117"/>
    </row>
    <row r="462" spans="1:32" s="107" customFormat="1" ht="21" hidden="1" customHeight="1" x14ac:dyDescent="0.2">
      <c r="A462" s="109">
        <v>458</v>
      </c>
      <c r="B462" s="113">
        <v>17</v>
      </c>
      <c r="C462" s="113" t="s">
        <v>21</v>
      </c>
      <c r="D462" s="111">
        <v>45226</v>
      </c>
      <c r="E462" s="113">
        <v>4</v>
      </c>
      <c r="F462" s="174" t="s">
        <v>605</v>
      </c>
      <c r="G462" s="113" t="s">
        <v>1071</v>
      </c>
      <c r="H462" s="98" t="s">
        <v>356</v>
      </c>
      <c r="I462" s="112" t="s">
        <v>902</v>
      </c>
      <c r="J462" s="112" t="s">
        <v>902</v>
      </c>
      <c r="K462" s="110">
        <v>1</v>
      </c>
      <c r="L462" s="110">
        <v>35</v>
      </c>
      <c r="M462" s="111">
        <v>45245</v>
      </c>
      <c r="N462" s="305">
        <v>0.25</v>
      </c>
      <c r="O462" s="111">
        <v>45245</v>
      </c>
      <c r="P462" s="305">
        <v>0.79166666666666663</v>
      </c>
      <c r="Q462" s="98" t="s">
        <v>303</v>
      </c>
      <c r="R462" s="110">
        <v>3108601252</v>
      </c>
      <c r="S462" s="110"/>
      <c r="T462" s="110">
        <v>82443</v>
      </c>
      <c r="U462" s="110">
        <v>123691</v>
      </c>
      <c r="V462" s="110">
        <v>438</v>
      </c>
      <c r="W462" s="110" t="str">
        <f>IF(AD462="CANCELADO","N/A",VLOOKUP(V462,MOVIL!$A:$B,2))</f>
        <v>KNZ845</v>
      </c>
      <c r="X462" s="98" t="str">
        <f>IF(AD462="CANCELADO","N/A",VLOOKUP(V462,MOVIL!$A:$P,16))</f>
        <v>MORALES SANCHEZ OSCAR ARMANDO</v>
      </c>
      <c r="Y462" s="110">
        <f>IF(AD462="CANCELADO","N/A",VLOOKUP(V462,MOVIL!$A:$Q,17))</f>
        <v>3102463894</v>
      </c>
      <c r="Z462" s="135">
        <v>768432.54328448535</v>
      </c>
      <c r="AA462" s="110"/>
      <c r="AB462" s="110"/>
      <c r="AC462" s="118">
        <f t="shared" si="7"/>
        <v>768432.54328448535</v>
      </c>
      <c r="AD462" s="117"/>
      <c r="AE462" s="117"/>
    </row>
    <row r="463" spans="1:32" s="107" customFormat="1" ht="21" hidden="1" customHeight="1" x14ac:dyDescent="0.2">
      <c r="A463" s="109">
        <v>459</v>
      </c>
      <c r="B463" s="113">
        <v>20</v>
      </c>
      <c r="C463" s="113" t="s">
        <v>21</v>
      </c>
      <c r="D463" s="111">
        <v>45239</v>
      </c>
      <c r="E463" s="113">
        <v>10</v>
      </c>
      <c r="F463" s="113" t="s">
        <v>462</v>
      </c>
      <c r="G463" s="113" t="s">
        <v>1147</v>
      </c>
      <c r="H463" s="98" t="s">
        <v>464</v>
      </c>
      <c r="I463" s="112" t="s">
        <v>902</v>
      </c>
      <c r="J463" s="112" t="s">
        <v>902</v>
      </c>
      <c r="K463" s="113">
        <v>3</v>
      </c>
      <c r="L463" s="113">
        <v>45</v>
      </c>
      <c r="M463" s="111">
        <v>45245</v>
      </c>
      <c r="N463" s="305">
        <v>4.1666666666666664E-2</v>
      </c>
      <c r="O463" s="111">
        <v>45247</v>
      </c>
      <c r="P463" s="305">
        <v>0.58333333333333337</v>
      </c>
      <c r="Q463" s="113" t="s">
        <v>513</v>
      </c>
      <c r="R463" s="113" t="s">
        <v>514</v>
      </c>
      <c r="S463" s="117"/>
      <c r="T463" s="110">
        <v>82445</v>
      </c>
      <c r="U463" s="110">
        <v>123694</v>
      </c>
      <c r="V463" s="110">
        <v>390</v>
      </c>
      <c r="W463" s="110" t="str">
        <f>IF(AD463="CANCELADO","N/A",VLOOKUP(V463,MOVIL!$A:$B,2))</f>
        <v>KNZ843</v>
      </c>
      <c r="X463" s="98" t="str">
        <f>IF(AD463="CANCELADO","N/A",VLOOKUP(V463,MOVIL!$A:$P,16))</f>
        <v>SEPULVEDA FIGUEROA JULIO CESAR</v>
      </c>
      <c r="Y463" s="110">
        <f>IF(AD463="CANCELADO","N/A",VLOOKUP(V463,MOVIL!$A:$Q,17))</f>
        <v>3202728427</v>
      </c>
      <c r="Z463" s="135">
        <v>3751149.1567205573</v>
      </c>
      <c r="AA463" s="110"/>
      <c r="AB463" s="110"/>
      <c r="AC463" s="118">
        <f t="shared" si="7"/>
        <v>3751149.1567205573</v>
      </c>
      <c r="AD463" s="117"/>
      <c r="AE463" s="117"/>
    </row>
    <row r="464" spans="1:32" s="107" customFormat="1" ht="21" hidden="1" customHeight="1" x14ac:dyDescent="0.2">
      <c r="A464" s="109">
        <v>460</v>
      </c>
      <c r="B464" s="113">
        <v>17</v>
      </c>
      <c r="C464" s="113" t="s">
        <v>21</v>
      </c>
      <c r="D464" s="111">
        <v>45226</v>
      </c>
      <c r="E464" s="113">
        <v>88</v>
      </c>
      <c r="F464" s="174" t="s">
        <v>558</v>
      </c>
      <c r="G464" s="113" t="s">
        <v>558</v>
      </c>
      <c r="H464" s="98" t="s">
        <v>59</v>
      </c>
      <c r="I464" s="112" t="s">
        <v>902</v>
      </c>
      <c r="J464" s="112" t="s">
        <v>902</v>
      </c>
      <c r="K464" s="110">
        <v>3</v>
      </c>
      <c r="L464" s="110">
        <v>32</v>
      </c>
      <c r="M464" s="111">
        <v>45246</v>
      </c>
      <c r="N464" s="305">
        <v>0.20833333333333334</v>
      </c>
      <c r="O464" s="111">
        <v>45248</v>
      </c>
      <c r="P464" s="305">
        <v>0.79166666666666663</v>
      </c>
      <c r="Q464" s="98" t="s">
        <v>658</v>
      </c>
      <c r="R464" s="110">
        <v>3107984886</v>
      </c>
      <c r="S464" s="110"/>
      <c r="T464" s="110">
        <v>82458</v>
      </c>
      <c r="U464" s="110">
        <v>123759</v>
      </c>
      <c r="V464" s="110">
        <v>342</v>
      </c>
      <c r="W464" s="110" t="str">
        <f>IF(AD464="CANCELADO","N/A",VLOOKUP(V464,MOVIL!$A:$B,2))</f>
        <v>EXZ188</v>
      </c>
      <c r="X464" s="98" t="str">
        <f>IF(AD464="CANCELADO","N/A",VLOOKUP(V464,MOVIL!$A:$P,16))</f>
        <v>ELI CARREÑO</v>
      </c>
      <c r="Y464" s="110">
        <f>IF(AD464="CANCELADO","N/A",VLOOKUP(V464,MOVIL!$A:$Q,17))</f>
        <v>313608820</v>
      </c>
      <c r="Z464" s="134">
        <v>1927878.6462708395</v>
      </c>
      <c r="AA464" s="110"/>
      <c r="AB464" s="110"/>
      <c r="AC464" s="118">
        <f t="shared" si="7"/>
        <v>1927878.6462708395</v>
      </c>
      <c r="AD464" s="117"/>
      <c r="AE464" s="117"/>
    </row>
    <row r="465" spans="1:32" s="107" customFormat="1" ht="21" hidden="1" customHeight="1" x14ac:dyDescent="0.2">
      <c r="A465" s="109">
        <v>461</v>
      </c>
      <c r="B465" s="113">
        <v>17</v>
      </c>
      <c r="C465" s="113" t="s">
        <v>21</v>
      </c>
      <c r="D465" s="111">
        <v>45226</v>
      </c>
      <c r="E465" s="113">
        <v>41</v>
      </c>
      <c r="F465" s="174" t="s">
        <v>405</v>
      </c>
      <c r="G465" s="113" t="s">
        <v>1078</v>
      </c>
      <c r="H465" s="98" t="s">
        <v>407</v>
      </c>
      <c r="I465" s="112" t="s">
        <v>384</v>
      </c>
      <c r="J465" s="112" t="s">
        <v>384</v>
      </c>
      <c r="K465" s="110">
        <v>1</v>
      </c>
      <c r="L465" s="110">
        <v>41</v>
      </c>
      <c r="M465" s="111">
        <v>45246</v>
      </c>
      <c r="N465" s="305">
        <v>0.29166666666666669</v>
      </c>
      <c r="O465" s="111">
        <v>45246</v>
      </c>
      <c r="P465" s="305">
        <v>0.79166666666666663</v>
      </c>
      <c r="Q465" s="98" t="s">
        <v>460</v>
      </c>
      <c r="R465" s="110">
        <v>3115181294</v>
      </c>
      <c r="S465" s="110"/>
      <c r="T465" s="110">
        <v>82461</v>
      </c>
      <c r="U465" s="110"/>
      <c r="V465" s="110">
        <v>450</v>
      </c>
      <c r="W465" s="110" t="str">
        <f>IF(AD465="CANCELADO","N/A",VLOOKUP(V465,MOVIL!$A:$B,2))</f>
        <v>KNZ845</v>
      </c>
      <c r="X465" s="98" t="str">
        <f>IF(AD465="CANCELADO","N/A",VLOOKUP(V465,MOVIL!$A:$P,16))</f>
        <v>MORALES SANCHEZ OSCAR ARMANDO</v>
      </c>
      <c r="Y465" s="110">
        <f>IF(AD465="CANCELADO","N/A",VLOOKUP(V465,MOVIL!$A:$Q,17))</f>
        <v>3102463894</v>
      </c>
      <c r="Z465" s="135">
        <v>716128.47537392459</v>
      </c>
      <c r="AA465" s="110"/>
      <c r="AB465" s="110"/>
      <c r="AC465" s="118">
        <f t="shared" si="7"/>
        <v>716128.47537392459</v>
      </c>
      <c r="AD465" s="117"/>
      <c r="AE465" s="117"/>
    </row>
    <row r="466" spans="1:32" s="107" customFormat="1" ht="21" hidden="1" customHeight="1" x14ac:dyDescent="0.2">
      <c r="A466" s="109">
        <v>462</v>
      </c>
      <c r="B466" s="113">
        <v>17</v>
      </c>
      <c r="C466" s="113" t="s">
        <v>21</v>
      </c>
      <c r="D466" s="111">
        <v>45226</v>
      </c>
      <c r="E466" s="113">
        <v>120</v>
      </c>
      <c r="F466" s="174" t="s">
        <v>265</v>
      </c>
      <c r="G466" s="113" t="s">
        <v>1076</v>
      </c>
      <c r="H466" s="98" t="s">
        <v>469</v>
      </c>
      <c r="I466" s="112" t="s">
        <v>902</v>
      </c>
      <c r="J466" s="112" t="s">
        <v>902</v>
      </c>
      <c r="K466" s="110">
        <v>2</v>
      </c>
      <c r="L466" s="110">
        <v>25</v>
      </c>
      <c r="M466" s="111">
        <v>45246</v>
      </c>
      <c r="N466" s="305">
        <v>0.20833333333333334</v>
      </c>
      <c r="O466" s="111">
        <v>45247</v>
      </c>
      <c r="P466" s="305">
        <v>0.79166666666666663</v>
      </c>
      <c r="Q466" s="98" t="s">
        <v>342</v>
      </c>
      <c r="R466" s="110">
        <v>3142959095</v>
      </c>
      <c r="S466" s="110"/>
      <c r="T466" s="110">
        <v>82459</v>
      </c>
      <c r="U466" s="110">
        <v>123764</v>
      </c>
      <c r="V466" s="110">
        <v>406</v>
      </c>
      <c r="W466" s="110" t="str">
        <f>IF(AD466="CANCELADO","N/A",VLOOKUP(V466,MOVIL!$A:$B,2))</f>
        <v>KNZ845</v>
      </c>
      <c r="X466" s="98" t="str">
        <f>IF(AD466="CANCELADO","N/A",VLOOKUP(V466,MOVIL!$A:$P,16))</f>
        <v>MORALES SANCHEZ OSCAR ARMANDO</v>
      </c>
      <c r="Y466" s="110">
        <f>IF(AD466="CANCELADO","N/A",VLOOKUP(V466,MOVIL!$A:$Q,17))</f>
        <v>3102463894</v>
      </c>
      <c r="Z466" s="135">
        <v>1109446.1029863541</v>
      </c>
      <c r="AA466" s="110"/>
      <c r="AB466" s="110"/>
      <c r="AC466" s="118">
        <f t="shared" si="7"/>
        <v>1109446.1029863541</v>
      </c>
      <c r="AD466" s="117"/>
      <c r="AE466" s="117"/>
    </row>
    <row r="467" spans="1:32" s="107" customFormat="1" ht="21" hidden="1" customHeight="1" x14ac:dyDescent="0.2">
      <c r="A467" s="109">
        <v>463</v>
      </c>
      <c r="B467" s="113">
        <v>17</v>
      </c>
      <c r="C467" s="113" t="s">
        <v>21</v>
      </c>
      <c r="D467" s="111">
        <v>45226</v>
      </c>
      <c r="E467" s="113">
        <v>120</v>
      </c>
      <c r="F467" s="174" t="s">
        <v>265</v>
      </c>
      <c r="G467" s="113" t="s">
        <v>1076</v>
      </c>
      <c r="H467" s="98" t="s">
        <v>469</v>
      </c>
      <c r="I467" s="123" t="s">
        <v>902</v>
      </c>
      <c r="J467" s="113" t="s">
        <v>902</v>
      </c>
      <c r="K467" s="110">
        <v>2</v>
      </c>
      <c r="L467" s="110">
        <v>26</v>
      </c>
      <c r="M467" s="111">
        <v>45246</v>
      </c>
      <c r="N467" s="305">
        <v>0.20833333333333334</v>
      </c>
      <c r="O467" s="111">
        <v>45247</v>
      </c>
      <c r="P467" s="305">
        <v>0.79166666666666663</v>
      </c>
      <c r="Q467" s="98" t="s">
        <v>342</v>
      </c>
      <c r="R467" s="110">
        <v>3142959095</v>
      </c>
      <c r="S467" s="110"/>
      <c r="T467" s="110">
        <v>82459</v>
      </c>
      <c r="U467" s="110">
        <v>123765</v>
      </c>
      <c r="V467" s="110">
        <v>438</v>
      </c>
      <c r="W467" s="110" t="str">
        <f>IF(AD467="CANCELADO","N/A",VLOOKUP(V467,MOVIL!$A:$B,2))</f>
        <v>KNZ845</v>
      </c>
      <c r="X467" s="98" t="str">
        <f>IF(AD467="CANCELADO","N/A",VLOOKUP(V467,MOVIL!$A:$P,16))</f>
        <v>MORALES SANCHEZ OSCAR ARMANDO</v>
      </c>
      <c r="Y467" s="110">
        <f>IF(AD467="CANCELADO","N/A",VLOOKUP(V467,MOVIL!$A:$Q,17))</f>
        <v>3102463894</v>
      </c>
      <c r="Z467" s="135">
        <v>1109446.1029863541</v>
      </c>
      <c r="AA467" s="110"/>
      <c r="AB467" s="110"/>
      <c r="AC467" s="118">
        <f t="shared" si="7"/>
        <v>1109446.1029863541</v>
      </c>
      <c r="AD467" s="117"/>
      <c r="AE467" s="117"/>
    </row>
    <row r="468" spans="1:32" s="107" customFormat="1" ht="21" hidden="1" customHeight="1" x14ac:dyDescent="0.2">
      <c r="A468" s="109">
        <v>464</v>
      </c>
      <c r="B468" s="113">
        <v>17</v>
      </c>
      <c r="C468" s="113" t="s">
        <v>21</v>
      </c>
      <c r="D468" s="111">
        <v>45226</v>
      </c>
      <c r="E468" s="113">
        <v>59</v>
      </c>
      <c r="F468" s="174" t="s">
        <v>332</v>
      </c>
      <c r="G468" s="113" t="s">
        <v>334</v>
      </c>
      <c r="H468" s="98" t="s">
        <v>334</v>
      </c>
      <c r="I468" s="112" t="s">
        <v>902</v>
      </c>
      <c r="J468" s="112" t="s">
        <v>902</v>
      </c>
      <c r="K468" s="110">
        <v>6</v>
      </c>
      <c r="L468" s="110">
        <v>18</v>
      </c>
      <c r="M468" s="111">
        <v>45246</v>
      </c>
      <c r="N468" s="305">
        <v>0</v>
      </c>
      <c r="O468" s="111">
        <v>45251</v>
      </c>
      <c r="P468" s="305">
        <v>0</v>
      </c>
      <c r="Q468" s="98" t="s">
        <v>1077</v>
      </c>
      <c r="R468" s="110">
        <v>3197224011</v>
      </c>
      <c r="S468" s="110"/>
      <c r="T468" s="110">
        <v>82460</v>
      </c>
      <c r="U468" s="110">
        <v>123760</v>
      </c>
      <c r="V468" s="110">
        <v>469</v>
      </c>
      <c r="W468" s="110" t="str">
        <f>IF(AD468="CANCELADO","N/A",VLOOKUP(V468,MOVIL!$A:$B,2))</f>
        <v>LQK873</v>
      </c>
      <c r="X468" s="98" t="str">
        <f>IF(AD468="CANCELADO","N/A",VLOOKUP(V468,MOVIL!$A:$P,16))</f>
        <v>CARREÑO RAMIREZ JHON ARTURO</v>
      </c>
      <c r="Y468" s="110">
        <f>IF(AD468="CANCELADO","N/A",VLOOKUP(V468,MOVIL!$A:$Q,17))</f>
        <v>0</v>
      </c>
      <c r="Z468" s="135">
        <v>5867737.2947827056</v>
      </c>
      <c r="AA468" s="110"/>
      <c r="AB468" s="110"/>
      <c r="AC468" s="118">
        <f t="shared" si="7"/>
        <v>5867737.2947827056</v>
      </c>
      <c r="AD468" s="117"/>
      <c r="AE468" s="117"/>
    </row>
    <row r="469" spans="1:32" s="107" customFormat="1" ht="21" hidden="1" customHeight="1" x14ac:dyDescent="0.2">
      <c r="A469" s="109">
        <v>465</v>
      </c>
      <c r="B469" s="113">
        <v>17</v>
      </c>
      <c r="C469" s="113" t="s">
        <v>21</v>
      </c>
      <c r="D469" s="111">
        <v>45226</v>
      </c>
      <c r="E469" s="113">
        <v>59</v>
      </c>
      <c r="F469" s="174" t="s">
        <v>332</v>
      </c>
      <c r="G469" s="113" t="s">
        <v>333</v>
      </c>
      <c r="H469" s="98" t="s">
        <v>334</v>
      </c>
      <c r="I469" s="123" t="s">
        <v>902</v>
      </c>
      <c r="J469" s="113" t="s">
        <v>902</v>
      </c>
      <c r="K469" s="110">
        <v>6</v>
      </c>
      <c r="L469" s="110">
        <v>22</v>
      </c>
      <c r="M469" s="111">
        <v>45246</v>
      </c>
      <c r="N469" s="305">
        <v>0</v>
      </c>
      <c r="O469" s="111">
        <v>45251</v>
      </c>
      <c r="P469" s="305">
        <v>0.91666666666666663</v>
      </c>
      <c r="Q469" s="98" t="s">
        <v>421</v>
      </c>
      <c r="R469" s="110">
        <v>3153317755</v>
      </c>
      <c r="S469" s="110"/>
      <c r="T469" s="110">
        <v>82462</v>
      </c>
      <c r="U469" s="110">
        <v>123760</v>
      </c>
      <c r="V469" s="110">
        <v>469</v>
      </c>
      <c r="W469" s="110" t="str">
        <f>IF(AD469="CANCELADO","N/A",VLOOKUP(V469,MOVIL!$A:$B,2))</f>
        <v>LQK873</v>
      </c>
      <c r="X469" s="98" t="str">
        <f>IF(AD469="CANCELADO","N/A",VLOOKUP(V469,MOVIL!$A:$P,16))</f>
        <v>CARREÑO RAMIREZ JHON ARTURO</v>
      </c>
      <c r="Y469" s="110">
        <f>IF(AD469="CANCELADO","N/A",VLOOKUP(V469,MOVIL!$A:$Q,17))</f>
        <v>0</v>
      </c>
      <c r="Z469" s="134">
        <v>5867737.2947827056</v>
      </c>
      <c r="AA469" s="110"/>
      <c r="AB469" s="110"/>
      <c r="AC469" s="118">
        <f t="shared" si="7"/>
        <v>5867737.2947827056</v>
      </c>
      <c r="AD469" s="117"/>
      <c r="AE469" s="117"/>
    </row>
    <row r="470" spans="1:32" s="107" customFormat="1" ht="21" hidden="1" customHeight="1" x14ac:dyDescent="0.2">
      <c r="A470" s="109">
        <v>466</v>
      </c>
      <c r="B470" s="336">
        <v>1</v>
      </c>
      <c r="C470" s="98" t="s">
        <v>218</v>
      </c>
      <c r="D470" s="337">
        <v>45195</v>
      </c>
      <c r="E470" s="336">
        <v>247</v>
      </c>
      <c r="F470" s="338" t="s">
        <v>972</v>
      </c>
      <c r="G470" s="338" t="s">
        <v>1166</v>
      </c>
      <c r="H470" s="98" t="s">
        <v>2636</v>
      </c>
      <c r="I470" s="402" t="s">
        <v>756</v>
      </c>
      <c r="J470" s="402" t="s">
        <v>756</v>
      </c>
      <c r="K470" s="339">
        <v>1</v>
      </c>
      <c r="L470" s="336">
        <v>40</v>
      </c>
      <c r="M470" s="337">
        <v>45247</v>
      </c>
      <c r="N470" s="305">
        <v>0.25</v>
      </c>
      <c r="O470" s="337">
        <v>45247</v>
      </c>
      <c r="P470" s="305" t="s">
        <v>1167</v>
      </c>
      <c r="Q470" s="256" t="s">
        <v>1132</v>
      </c>
      <c r="R470" s="129" t="s">
        <v>1168</v>
      </c>
      <c r="S470" s="129" t="s">
        <v>2963</v>
      </c>
      <c r="T470" s="110">
        <v>82391</v>
      </c>
      <c r="U470" s="110"/>
      <c r="V470" s="110">
        <v>453</v>
      </c>
      <c r="W470" s="110" t="str">
        <f>IF(AD470="CANCELADO","N/A",VLOOKUP(V470,MOVIL!$A:$B,2))</f>
        <v>KNZ845</v>
      </c>
      <c r="X470" s="98" t="str">
        <f>IF(AD470="CANCELADO","N/A",VLOOKUP(V470,MOVIL!$A:$P,16))</f>
        <v>MORALES SANCHEZ OSCAR ARMANDO</v>
      </c>
      <c r="Y470" s="110">
        <f>IF(AD470="CANCELADO","N/A",VLOOKUP(V470,MOVIL!$A:$Q,17))</f>
        <v>3102463894</v>
      </c>
      <c r="Z470" s="135">
        <v>1133870.086008714</v>
      </c>
      <c r="AA470" s="110"/>
      <c r="AB470" s="110"/>
      <c r="AC470" s="118">
        <f t="shared" si="7"/>
        <v>1133870.086008714</v>
      </c>
      <c r="AD470" s="117"/>
      <c r="AE470" s="117"/>
    </row>
    <row r="471" spans="1:32" s="107" customFormat="1" ht="21" hidden="1" customHeight="1" x14ac:dyDescent="0.2">
      <c r="A471" s="109">
        <v>467</v>
      </c>
      <c r="B471" s="110"/>
      <c r="C471" s="113" t="s">
        <v>139</v>
      </c>
      <c r="D471" s="138">
        <v>45231</v>
      </c>
      <c r="E471" s="113">
        <v>185</v>
      </c>
      <c r="F471" s="307" t="s">
        <v>1119</v>
      </c>
      <c r="G471" s="307" t="s">
        <v>1119</v>
      </c>
      <c r="H471" s="98" t="s">
        <v>2664</v>
      </c>
      <c r="I471" s="145" t="s">
        <v>1120</v>
      </c>
      <c r="J471" s="145" t="s">
        <v>1120</v>
      </c>
      <c r="K471" s="110">
        <v>4</v>
      </c>
      <c r="L471" s="110">
        <v>42</v>
      </c>
      <c r="M471" s="231">
        <v>45247</v>
      </c>
      <c r="N471" s="102">
        <v>0.1875</v>
      </c>
      <c r="O471" s="231">
        <v>45250</v>
      </c>
      <c r="P471" s="102">
        <v>0.79166666666666663</v>
      </c>
      <c r="Q471" s="306" t="s">
        <v>1121</v>
      </c>
      <c r="R471" s="306">
        <v>3204976624</v>
      </c>
      <c r="S471" s="230" t="s">
        <v>1122</v>
      </c>
      <c r="T471" s="110">
        <v>82482</v>
      </c>
      <c r="U471" s="110">
        <v>123371</v>
      </c>
      <c r="V471" s="110">
        <v>397</v>
      </c>
      <c r="W471" s="110" t="str">
        <f>IF(AD471="CANCELADO","N/A",VLOOKUP(V471,MOVIL!$A:$B,2))</f>
        <v>KNZ845</v>
      </c>
      <c r="X471" s="98" t="str">
        <f>IF(AD471="CANCELADO","N/A",VLOOKUP(V471,MOVIL!$A:$P,16))</f>
        <v>MORALES SANCHEZ OSCAR ARMANDO</v>
      </c>
      <c r="Y471" s="110">
        <f>IF(AD471="CANCELADO","N/A",VLOOKUP(V471,MOVIL!$A:$Q,17))</f>
        <v>3102463894</v>
      </c>
      <c r="Z471" s="341">
        <v>3069122.0373168197</v>
      </c>
      <c r="AA471" s="110">
        <v>1</v>
      </c>
      <c r="AB471" s="341">
        <v>1200000</v>
      </c>
      <c r="AC471" s="147">
        <f t="shared" si="7"/>
        <v>4269122.0373168197</v>
      </c>
      <c r="AD471" s="117"/>
      <c r="AE471" s="117"/>
    </row>
    <row r="472" spans="1:32" s="107" customFormat="1" ht="21" hidden="1" customHeight="1" x14ac:dyDescent="0.2">
      <c r="A472" s="109">
        <v>468</v>
      </c>
      <c r="B472" s="113">
        <v>17</v>
      </c>
      <c r="C472" s="113" t="s">
        <v>21</v>
      </c>
      <c r="D472" s="111">
        <v>45226</v>
      </c>
      <c r="E472" s="113">
        <v>18</v>
      </c>
      <c r="F472" s="174" t="s">
        <v>114</v>
      </c>
      <c r="G472" s="113" t="s">
        <v>1079</v>
      </c>
      <c r="H472" s="98" t="s">
        <v>116</v>
      </c>
      <c r="I472" s="123" t="s">
        <v>902</v>
      </c>
      <c r="J472" s="113" t="s">
        <v>902</v>
      </c>
      <c r="K472" s="110">
        <v>1</v>
      </c>
      <c r="L472" s="110">
        <v>31</v>
      </c>
      <c r="M472" s="111">
        <v>45247</v>
      </c>
      <c r="N472" s="305">
        <v>0.1875</v>
      </c>
      <c r="O472" s="111">
        <v>45247</v>
      </c>
      <c r="P472" s="305">
        <v>0.91666666666666663</v>
      </c>
      <c r="Q472" s="98" t="s">
        <v>113</v>
      </c>
      <c r="R472" s="110">
        <v>3123890934</v>
      </c>
      <c r="S472" s="110"/>
      <c r="T472" s="110">
        <v>82481</v>
      </c>
      <c r="U472" s="110">
        <v>123368</v>
      </c>
      <c r="V472" s="110">
        <v>467</v>
      </c>
      <c r="W472" s="110" t="str">
        <f>IF(AD472="CANCELADO","N/A",VLOOKUP(V472,MOVIL!$A:$B,2))</f>
        <v>LQK873</v>
      </c>
      <c r="X472" s="98" t="str">
        <f>IF(AD472="CANCELADO","N/A",VLOOKUP(V472,MOVIL!$A:$P,16))</f>
        <v>CARREÑO RAMIREZ JHON ARTURO</v>
      </c>
      <c r="Y472" s="110">
        <f>IF(AD472="CANCELADO","N/A",VLOOKUP(V472,MOVIL!$A:$Q,17))</f>
        <v>0</v>
      </c>
      <c r="Z472" s="135">
        <v>904837.96716523287</v>
      </c>
      <c r="AA472" s="110"/>
      <c r="AB472" s="110"/>
      <c r="AC472" s="118">
        <f t="shared" si="7"/>
        <v>904837.96716523287</v>
      </c>
      <c r="AD472" s="117"/>
      <c r="AE472" s="117"/>
    </row>
    <row r="473" spans="1:32" s="107" customFormat="1" ht="21" hidden="1" customHeight="1" x14ac:dyDescent="0.2">
      <c r="A473" s="109">
        <v>469</v>
      </c>
      <c r="B473" s="113">
        <v>17</v>
      </c>
      <c r="C473" s="113" t="s">
        <v>21</v>
      </c>
      <c r="D473" s="111">
        <v>45226</v>
      </c>
      <c r="E473" s="113">
        <v>128</v>
      </c>
      <c r="F473" s="174" t="s">
        <v>394</v>
      </c>
      <c r="G473" s="113" t="s">
        <v>394</v>
      </c>
      <c r="H473" s="98" t="s">
        <v>150</v>
      </c>
      <c r="I473" s="112" t="s">
        <v>902</v>
      </c>
      <c r="J473" s="112" t="s">
        <v>902</v>
      </c>
      <c r="K473" s="110">
        <v>1</v>
      </c>
      <c r="L473" s="110">
        <v>36</v>
      </c>
      <c r="M473" s="111">
        <v>45247</v>
      </c>
      <c r="N473" s="305">
        <v>0.25</v>
      </c>
      <c r="O473" s="111">
        <v>45247</v>
      </c>
      <c r="P473" s="305">
        <v>0.79166666666666663</v>
      </c>
      <c r="Q473" s="98" t="s">
        <v>395</v>
      </c>
      <c r="R473" s="110" t="s">
        <v>396</v>
      </c>
      <c r="S473" s="110"/>
      <c r="T473" s="110">
        <v>82483</v>
      </c>
      <c r="U473" s="110">
        <v>123372</v>
      </c>
      <c r="V473" s="110">
        <v>381</v>
      </c>
      <c r="W473" s="110" t="str">
        <f>IF(AD473="CANCELADO","N/A",VLOOKUP(V473,MOVIL!$A:$B,2))</f>
        <v>EQP202</v>
      </c>
      <c r="X473" s="98" t="str">
        <f>IF(AD473="CANCELADO","N/A",VLOOKUP(V473,MOVIL!$A:$P,16))</f>
        <v>VESGA CASALLAS ALBERTO</v>
      </c>
      <c r="Y473" s="110">
        <f>IF(AD473="CANCELADO","N/A",VLOOKUP(V473,MOVIL!$A:$Q,17))</f>
        <v>3105756034</v>
      </c>
      <c r="Z473" s="135">
        <v>734331.18731429847</v>
      </c>
      <c r="AA473" s="110"/>
      <c r="AB473" s="110"/>
      <c r="AC473" s="118">
        <f t="shared" si="7"/>
        <v>734331.18731429847</v>
      </c>
      <c r="AD473" s="117"/>
      <c r="AE473" s="117"/>
    </row>
    <row r="474" spans="1:32" s="107" customFormat="1" ht="21" hidden="1" customHeight="1" x14ac:dyDescent="0.2">
      <c r="A474" s="109">
        <v>470</v>
      </c>
      <c r="B474" s="182">
        <v>17</v>
      </c>
      <c r="C474" s="182" t="s">
        <v>21</v>
      </c>
      <c r="D474" s="183">
        <v>45226</v>
      </c>
      <c r="E474" s="182">
        <v>100</v>
      </c>
      <c r="F474" s="289" t="s">
        <v>1080</v>
      </c>
      <c r="G474" s="182" t="s">
        <v>937</v>
      </c>
      <c r="H474" s="184"/>
      <c r="I474" s="322" t="s">
        <v>902</v>
      </c>
      <c r="J474" s="322" t="s">
        <v>902</v>
      </c>
      <c r="K474" s="186">
        <v>1</v>
      </c>
      <c r="L474" s="186">
        <v>23</v>
      </c>
      <c r="M474" s="183">
        <v>45248</v>
      </c>
      <c r="N474" s="301">
        <v>0.25</v>
      </c>
      <c r="O474" s="183">
        <v>45248</v>
      </c>
      <c r="P474" s="301">
        <v>0.79166666666666663</v>
      </c>
      <c r="Q474" s="184" t="s">
        <v>299</v>
      </c>
      <c r="R474" s="186">
        <v>3152210644</v>
      </c>
      <c r="S474" s="189" t="s">
        <v>1081</v>
      </c>
      <c r="T474" s="186"/>
      <c r="U474" s="186"/>
      <c r="V474" s="186"/>
      <c r="W474" s="186" t="str">
        <f>IF(AD474="CANCELADO","N/A",VLOOKUP(V474,MOVIL!$A:$B,2))</f>
        <v>N/A</v>
      </c>
      <c r="X474" s="184" t="str">
        <f>IF(AD474="CANCELADO","N/A",VLOOKUP(V474,MOVIL!$A:$P,16))</f>
        <v>N/A</v>
      </c>
      <c r="Y474" s="186" t="str">
        <f>IF(AD474="CANCELADO","N/A",VLOOKUP(V474,MOVIL!$A:$Q,17))</f>
        <v>N/A</v>
      </c>
      <c r="Z474" s="246"/>
      <c r="AA474" s="186"/>
      <c r="AB474" s="186"/>
      <c r="AC474" s="192">
        <f t="shared" si="7"/>
        <v>0</v>
      </c>
      <c r="AD474" s="193" t="s">
        <v>827</v>
      </c>
      <c r="AE474" s="181"/>
      <c r="AF474" s="382"/>
    </row>
    <row r="475" spans="1:32" s="107" customFormat="1" ht="21" hidden="1" customHeight="1" x14ac:dyDescent="0.2">
      <c r="A475" s="109">
        <v>471</v>
      </c>
      <c r="B475" s="113">
        <v>17</v>
      </c>
      <c r="C475" s="113" t="s">
        <v>21</v>
      </c>
      <c r="D475" s="111">
        <v>45226</v>
      </c>
      <c r="E475" s="113">
        <v>71</v>
      </c>
      <c r="F475" s="174" t="s">
        <v>1066</v>
      </c>
      <c r="G475" s="113" t="s">
        <v>1067</v>
      </c>
      <c r="H475" s="98" t="s">
        <v>257</v>
      </c>
      <c r="I475" s="112" t="s">
        <v>902</v>
      </c>
      <c r="J475" s="112" t="s">
        <v>902</v>
      </c>
      <c r="K475" s="110">
        <v>2</v>
      </c>
      <c r="L475" s="110">
        <v>31</v>
      </c>
      <c r="M475" s="111">
        <v>45248</v>
      </c>
      <c r="N475" s="305">
        <v>0.15625</v>
      </c>
      <c r="O475" s="111">
        <v>45249</v>
      </c>
      <c r="P475" s="305">
        <v>0.79166666666666663</v>
      </c>
      <c r="Q475" s="98" t="s">
        <v>328</v>
      </c>
      <c r="R475" s="110">
        <v>3176783064</v>
      </c>
      <c r="S475" s="110"/>
      <c r="T475" s="110">
        <v>82506</v>
      </c>
      <c r="U475" s="110">
        <v>123884</v>
      </c>
      <c r="V475" s="110">
        <v>441</v>
      </c>
      <c r="W475" s="110" t="str">
        <f>IF(AD475="CANCELADO","N/A",VLOOKUP(V475,MOVIL!$A:$B,2))</f>
        <v>KNZ845</v>
      </c>
      <c r="X475" s="98" t="str">
        <f>IF(AD475="CANCELADO","N/A",VLOOKUP(V475,MOVIL!$A:$P,16))</f>
        <v>MORALES SANCHEZ OSCAR ARMANDO</v>
      </c>
      <c r="Y475" s="110">
        <f>IF(AD475="CANCELADO","N/A",VLOOKUP(V475,MOVIL!$A:$Q,17))</f>
        <v>3102463894</v>
      </c>
      <c r="Z475" s="135">
        <v>1825574.5783602786</v>
      </c>
      <c r="AA475" s="110"/>
      <c r="AB475" s="110"/>
      <c r="AC475" s="118">
        <f t="shared" si="7"/>
        <v>1825574.5783602786</v>
      </c>
      <c r="AD475" s="117"/>
      <c r="AE475" s="117"/>
    </row>
    <row r="476" spans="1:32" s="107" customFormat="1" ht="21" hidden="1" customHeight="1" x14ac:dyDescent="0.2">
      <c r="A476" s="109">
        <v>472</v>
      </c>
      <c r="B476" s="113">
        <v>21</v>
      </c>
      <c r="C476" s="113" t="s">
        <v>21</v>
      </c>
      <c r="D476" s="111">
        <v>45239</v>
      </c>
      <c r="E476" s="113">
        <v>36</v>
      </c>
      <c r="F476" s="113" t="s">
        <v>192</v>
      </c>
      <c r="G476" s="113" t="s">
        <v>1158</v>
      </c>
      <c r="H476" s="98" t="s">
        <v>133</v>
      </c>
      <c r="I476" s="112" t="s">
        <v>402</v>
      </c>
      <c r="J476" s="112" t="s">
        <v>402</v>
      </c>
      <c r="K476" s="113">
        <v>1</v>
      </c>
      <c r="L476" s="113">
        <v>25</v>
      </c>
      <c r="M476" s="111">
        <v>45248</v>
      </c>
      <c r="N476" s="305">
        <v>0.25</v>
      </c>
      <c r="O476" s="111">
        <v>45248</v>
      </c>
      <c r="P476" s="305">
        <v>0.75</v>
      </c>
      <c r="Q476" s="113" t="s">
        <v>1159</v>
      </c>
      <c r="R476" s="113">
        <v>3002215286</v>
      </c>
      <c r="S476" s="110"/>
      <c r="T476" s="110">
        <v>82509</v>
      </c>
      <c r="U476" s="110">
        <v>123871</v>
      </c>
      <c r="V476" s="110">
        <v>455</v>
      </c>
      <c r="W476" s="110" t="str">
        <f>IF(AD476="CANCELADO","N/A",VLOOKUP(V476,MOVIL!$A:$B,2))</f>
        <v>KNZ845</v>
      </c>
      <c r="X476" s="98" t="str">
        <f>IF(AD476="CANCELADO","N/A",VLOOKUP(V476,MOVIL!$A:$P,16))</f>
        <v>MORALES SANCHEZ OSCAR ARMANDO</v>
      </c>
      <c r="Y476" s="110">
        <f>IF(AD476="CANCELADO","N/A",VLOOKUP(V476,MOVIL!$A:$Q,17))</f>
        <v>3102463894</v>
      </c>
      <c r="Z476" s="134">
        <v>768432.54328448547</v>
      </c>
      <c r="AA476" s="110"/>
      <c r="AB476" s="110"/>
      <c r="AC476" s="118">
        <f t="shared" si="7"/>
        <v>768432.54328448547</v>
      </c>
      <c r="AD476" s="117"/>
      <c r="AE476" s="117"/>
    </row>
    <row r="477" spans="1:32" s="107" customFormat="1" ht="21" hidden="1" customHeight="1" x14ac:dyDescent="0.2">
      <c r="A477" s="109">
        <v>473</v>
      </c>
      <c r="B477" s="113">
        <v>17</v>
      </c>
      <c r="C477" s="113" t="s">
        <v>21</v>
      </c>
      <c r="D477" s="111">
        <v>45226</v>
      </c>
      <c r="E477" s="113">
        <v>136</v>
      </c>
      <c r="F477" s="174" t="s">
        <v>285</v>
      </c>
      <c r="G477" s="113" t="s">
        <v>1082</v>
      </c>
      <c r="H477" s="98" t="s">
        <v>287</v>
      </c>
      <c r="I477" s="123" t="s">
        <v>902</v>
      </c>
      <c r="J477" s="113" t="s">
        <v>902</v>
      </c>
      <c r="K477" s="110">
        <v>1</v>
      </c>
      <c r="L477" s="110">
        <v>41</v>
      </c>
      <c r="M477" s="111">
        <v>45248</v>
      </c>
      <c r="N477" s="305">
        <v>0.25</v>
      </c>
      <c r="O477" s="111">
        <v>45248</v>
      </c>
      <c r="P477" s="305">
        <v>0.79166666666666663</v>
      </c>
      <c r="Q477" s="98" t="s">
        <v>289</v>
      </c>
      <c r="R477" s="110">
        <v>3123582808</v>
      </c>
      <c r="S477" s="110"/>
      <c r="T477" s="110">
        <v>82507</v>
      </c>
      <c r="U477" s="110">
        <v>123872</v>
      </c>
      <c r="V477" s="110">
        <v>453</v>
      </c>
      <c r="W477" s="110" t="str">
        <f>IF(AD477="CANCELADO","N/A",VLOOKUP(V477,MOVIL!$A:$B,2))</f>
        <v>KNZ845</v>
      </c>
      <c r="X477" s="98" t="str">
        <f>IF(AD477="CANCELADO","N/A",VLOOKUP(V477,MOVIL!$A:$P,16))</f>
        <v>MORALES SANCHEZ OSCAR ARMANDO</v>
      </c>
      <c r="Y477" s="110">
        <f>IF(AD477="CANCELADO","N/A",VLOOKUP(V477,MOVIL!$A:$Q,17))</f>
        <v>3102463894</v>
      </c>
      <c r="Z477" s="135">
        <v>852533.89925467223</v>
      </c>
      <c r="AA477" s="110"/>
      <c r="AB477" s="110"/>
      <c r="AC477" s="118">
        <f t="shared" si="7"/>
        <v>852533.89925467223</v>
      </c>
      <c r="AD477" s="117"/>
      <c r="AE477" s="117"/>
    </row>
    <row r="478" spans="1:32" s="107" customFormat="1" ht="21" hidden="1" customHeight="1" x14ac:dyDescent="0.2">
      <c r="A478" s="109">
        <v>474</v>
      </c>
      <c r="B478" s="113">
        <v>17</v>
      </c>
      <c r="C478" s="113" t="s">
        <v>21</v>
      </c>
      <c r="D478" s="111">
        <v>45226</v>
      </c>
      <c r="E478" s="113">
        <v>16</v>
      </c>
      <c r="F478" s="174" t="s">
        <v>1083</v>
      </c>
      <c r="G478" s="113" t="s">
        <v>1084</v>
      </c>
      <c r="H478" s="98" t="s">
        <v>124</v>
      </c>
      <c r="I478" s="123" t="s">
        <v>902</v>
      </c>
      <c r="J478" s="113" t="s">
        <v>902</v>
      </c>
      <c r="K478" s="110">
        <v>1</v>
      </c>
      <c r="L478" s="110">
        <v>16</v>
      </c>
      <c r="M478" s="111">
        <v>45248</v>
      </c>
      <c r="N478" s="305">
        <v>0.27083333333333331</v>
      </c>
      <c r="O478" s="111">
        <v>45248</v>
      </c>
      <c r="P478" s="305">
        <v>0.79166666666666663</v>
      </c>
      <c r="Q478" s="98" t="s">
        <v>594</v>
      </c>
      <c r="R478" s="110">
        <v>3006939189</v>
      </c>
      <c r="S478" s="110"/>
      <c r="T478" s="110">
        <v>82508</v>
      </c>
      <c r="U478" s="110">
        <v>123867</v>
      </c>
      <c r="V478" s="110">
        <v>450</v>
      </c>
      <c r="W478" s="110" t="str">
        <f>IF(AD478="CANCELADO","N/A",VLOOKUP(V478,MOVIL!$A:$B,2))</f>
        <v>KNZ845</v>
      </c>
      <c r="X478" s="98" t="str">
        <f>IF(AD478="CANCELADO","N/A",VLOOKUP(V478,MOVIL!$A:$P,16))</f>
        <v>MORALES SANCHEZ OSCAR ARMANDO</v>
      </c>
      <c r="Y478" s="110">
        <f>IF(AD478="CANCELADO","N/A",VLOOKUP(V478,MOVIL!$A:$Q,17))</f>
        <v>3102463894</v>
      </c>
      <c r="Z478" s="135">
        <v>394469.66156770987</v>
      </c>
      <c r="AA478" s="110"/>
      <c r="AB478" s="145"/>
      <c r="AC478" s="118">
        <f t="shared" si="7"/>
        <v>394469.66156770987</v>
      </c>
      <c r="AD478" s="117"/>
      <c r="AE478" s="117"/>
    </row>
    <row r="479" spans="1:32" s="107" customFormat="1" ht="21" hidden="1" customHeight="1" x14ac:dyDescent="0.2">
      <c r="A479" s="109">
        <v>475</v>
      </c>
      <c r="B479" s="110"/>
      <c r="C479" s="98" t="s">
        <v>218</v>
      </c>
      <c r="D479" s="153">
        <v>45231</v>
      </c>
      <c r="E479" s="109">
        <v>166</v>
      </c>
      <c r="F479" s="129" t="s">
        <v>1134</v>
      </c>
      <c r="G479" s="129" t="s">
        <v>1135</v>
      </c>
      <c r="H479" s="98" t="s">
        <v>2637</v>
      </c>
      <c r="I479" s="318" t="s">
        <v>1136</v>
      </c>
      <c r="J479" s="318" t="s">
        <v>1136</v>
      </c>
      <c r="K479" s="256">
        <v>5</v>
      </c>
      <c r="L479" s="109">
        <v>20</v>
      </c>
      <c r="M479" s="153">
        <v>45249</v>
      </c>
      <c r="N479" s="305" t="s">
        <v>1137</v>
      </c>
      <c r="O479" s="153">
        <v>45252</v>
      </c>
      <c r="P479" s="305" t="s">
        <v>1138</v>
      </c>
      <c r="Q479" s="256" t="s">
        <v>1139</v>
      </c>
      <c r="R479" s="109">
        <v>3138051380</v>
      </c>
      <c r="S479" s="137" t="s">
        <v>1140</v>
      </c>
      <c r="T479" s="110">
        <v>82522</v>
      </c>
      <c r="U479" s="110">
        <v>123892</v>
      </c>
      <c r="V479" s="110">
        <v>467</v>
      </c>
      <c r="W479" s="110" t="str">
        <f>IF(AD479="CANCELADO","N/A",VLOOKUP(V479,MOVIL!$A:$B,2))</f>
        <v>LQK873</v>
      </c>
      <c r="X479" s="98" t="str">
        <f>IF(AD479="CANCELADO","N/A",VLOOKUP(V479,MOVIL!$A:$P,16))</f>
        <v>CARREÑO RAMIREZ JHON ARTURO</v>
      </c>
      <c r="Y479" s="110">
        <f>IF(AD479="CANCELADO","N/A",VLOOKUP(V479,MOVIL!$A:$Q,17))</f>
        <v>0</v>
      </c>
      <c r="Z479" s="135">
        <v>2886005.4383564442</v>
      </c>
      <c r="AA479" s="110"/>
      <c r="AB479" s="110"/>
      <c r="AC479" s="118">
        <f t="shared" si="7"/>
        <v>2886005.4383564442</v>
      </c>
      <c r="AD479" s="117"/>
      <c r="AE479" s="117"/>
    </row>
    <row r="480" spans="1:32" s="107" customFormat="1" ht="21" hidden="1" customHeight="1" x14ac:dyDescent="0.2">
      <c r="A480" s="109">
        <v>476</v>
      </c>
      <c r="B480" s="113">
        <v>17</v>
      </c>
      <c r="C480" s="113" t="s">
        <v>21</v>
      </c>
      <c r="D480" s="111">
        <v>45226</v>
      </c>
      <c r="E480" s="113">
        <v>130</v>
      </c>
      <c r="F480" s="174" t="s">
        <v>906</v>
      </c>
      <c r="G480" s="113" t="s">
        <v>1086</v>
      </c>
      <c r="H480" s="98" t="s">
        <v>133</v>
      </c>
      <c r="I480" s="112" t="s">
        <v>402</v>
      </c>
      <c r="J480" s="112" t="s">
        <v>402</v>
      </c>
      <c r="K480" s="110">
        <v>1</v>
      </c>
      <c r="L480" s="110">
        <v>22</v>
      </c>
      <c r="M480" s="111">
        <v>45250</v>
      </c>
      <c r="N480" s="305">
        <v>0.33333333333333331</v>
      </c>
      <c r="O480" s="111">
        <v>45250</v>
      </c>
      <c r="P480" s="305">
        <v>0.79166666666666663</v>
      </c>
      <c r="Q480" s="98" t="s">
        <v>1087</v>
      </c>
      <c r="R480" s="110">
        <v>3003627713</v>
      </c>
      <c r="S480" s="110"/>
      <c r="T480" s="110">
        <v>82533</v>
      </c>
      <c r="U480" s="110">
        <v>123939</v>
      </c>
      <c r="V480" s="110">
        <v>406</v>
      </c>
      <c r="W480" s="110" t="str">
        <f>IF(AD480="CANCELADO","N/A",VLOOKUP(V480,MOVIL!$A:$B,2))</f>
        <v>KNZ845</v>
      </c>
      <c r="X480" s="98" t="str">
        <f>IF(AD480="CANCELADO","N/A",VLOOKUP(V480,MOVIL!$A:$P,16))</f>
        <v>MORALES SANCHEZ OSCAR ARMANDO</v>
      </c>
      <c r="Y480" s="110">
        <f>IF(AD480="CANCELADO","N/A",VLOOKUP(V480,MOVIL!$A:$Q,17))</f>
        <v>3102463894</v>
      </c>
      <c r="Z480" s="135">
        <v>650229.83134411147</v>
      </c>
      <c r="AA480" s="110"/>
      <c r="AB480" s="110"/>
      <c r="AC480" s="118">
        <f t="shared" si="7"/>
        <v>650229.83134411147</v>
      </c>
      <c r="AD480" s="117"/>
      <c r="AE480" s="117"/>
    </row>
    <row r="481" spans="1:32" s="107" customFormat="1" ht="21" hidden="1" customHeight="1" x14ac:dyDescent="0.2">
      <c r="A481" s="109">
        <v>477</v>
      </c>
      <c r="B481" s="270">
        <v>17</v>
      </c>
      <c r="C481" s="270" t="s">
        <v>21</v>
      </c>
      <c r="D481" s="194">
        <v>45226</v>
      </c>
      <c r="E481" s="270">
        <v>129</v>
      </c>
      <c r="F481" s="279" t="s">
        <v>37</v>
      </c>
      <c r="G481" s="279" t="s">
        <v>37</v>
      </c>
      <c r="H481" s="98" t="s">
        <v>39</v>
      </c>
      <c r="I481" s="271" t="s">
        <v>902</v>
      </c>
      <c r="J481" s="270" t="s">
        <v>902</v>
      </c>
      <c r="K481" s="195">
        <v>2</v>
      </c>
      <c r="L481" s="195">
        <v>24</v>
      </c>
      <c r="M481" s="194">
        <v>45250</v>
      </c>
      <c r="N481" s="412">
        <v>0.20833333333333334</v>
      </c>
      <c r="O481" s="194">
        <v>45251</v>
      </c>
      <c r="P481" s="412">
        <v>0.83333333333333337</v>
      </c>
      <c r="Q481" s="168" t="s">
        <v>413</v>
      </c>
      <c r="R481" s="195">
        <v>3112273318</v>
      </c>
      <c r="S481" s="195"/>
      <c r="T481" s="195">
        <v>82531</v>
      </c>
      <c r="U481" s="195">
        <v>123937</v>
      </c>
      <c r="V481" s="195">
        <v>348</v>
      </c>
      <c r="W481" s="110" t="str">
        <f>IF(AD481="CANCELADO","N/A",VLOOKUP(V481,MOVIL!$A:$B,2))</f>
        <v>EQP710</v>
      </c>
      <c r="X481" s="98" t="str">
        <f>IF(AD481="CANCELADO","N/A",VLOOKUP(V481,MOVIL!$A:$P,16))</f>
        <v>CARLOS FERNANDO VELEZ</v>
      </c>
      <c r="Y481" s="110">
        <f>IF(AD481="CANCELADO","N/A",VLOOKUP(V481,MOVIL!$A:$Q,17))</f>
        <v>313608820</v>
      </c>
      <c r="Z481" s="328">
        <v>1809675.9343304657</v>
      </c>
      <c r="AA481" s="195"/>
      <c r="AB481" s="195"/>
      <c r="AC481" s="329">
        <f t="shared" si="7"/>
        <v>1809675.9343304657</v>
      </c>
      <c r="AD481" s="140"/>
      <c r="AE481" s="140"/>
    </row>
    <row r="482" spans="1:32" s="107" customFormat="1" ht="21" hidden="1" customHeight="1" x14ac:dyDescent="0.2">
      <c r="A482" s="109">
        <v>478</v>
      </c>
      <c r="B482" s="110">
        <v>19</v>
      </c>
      <c r="C482" s="113" t="s">
        <v>72</v>
      </c>
      <c r="D482" s="354">
        <v>45245</v>
      </c>
      <c r="E482" s="99">
        <v>203</v>
      </c>
      <c r="F482" s="99" t="s">
        <v>1195</v>
      </c>
      <c r="G482" s="98" t="s">
        <v>1195</v>
      </c>
      <c r="H482" s="98" t="s">
        <v>2627</v>
      </c>
      <c r="I482" s="104" t="s">
        <v>1196</v>
      </c>
      <c r="J482" s="104" t="s">
        <v>1196</v>
      </c>
      <c r="K482" s="98">
        <v>3</v>
      </c>
      <c r="L482" s="98">
        <v>41</v>
      </c>
      <c r="M482" s="346">
        <v>45250</v>
      </c>
      <c r="N482" s="353">
        <v>0.22916666666666666</v>
      </c>
      <c r="O482" s="346">
        <v>45252</v>
      </c>
      <c r="P482" s="353">
        <v>0.83333333333333337</v>
      </c>
      <c r="Q482" s="348" t="s">
        <v>202</v>
      </c>
      <c r="R482" s="98">
        <v>3202699044</v>
      </c>
      <c r="S482" s="110"/>
      <c r="T482" s="110">
        <v>82535</v>
      </c>
      <c r="U482" s="110">
        <v>123941</v>
      </c>
      <c r="V482" s="110">
        <v>387</v>
      </c>
      <c r="W482" s="110" t="str">
        <f>IF(AD482="CANCELADO","N/A",VLOOKUP(V482,MOVIL!$A:$B,2))</f>
        <v>EQP202</v>
      </c>
      <c r="X482" s="98" t="str">
        <f>IF(AD482="CANCELADO","N/A",VLOOKUP(V482,MOVIL!$A:$P,16))</f>
        <v>VESGA CASALLAS ALBERTO</v>
      </c>
      <c r="Y482" s="110">
        <f>IF(AD482="CANCELADO","N/A",VLOOKUP(V482,MOVIL!$A:$Q,17))</f>
        <v>3105756034</v>
      </c>
      <c r="Z482" s="134">
        <v>3082762.57970489</v>
      </c>
      <c r="AA482" s="110"/>
      <c r="AB482" s="110"/>
      <c r="AC482" s="118">
        <f t="shared" si="7"/>
        <v>3082762.57970489</v>
      </c>
      <c r="AD482" s="117"/>
      <c r="AE482" s="117"/>
    </row>
    <row r="483" spans="1:32" s="107" customFormat="1" ht="21" hidden="1" customHeight="1" x14ac:dyDescent="0.2">
      <c r="A483" s="109">
        <v>479</v>
      </c>
      <c r="B483" s="112">
        <v>17</v>
      </c>
      <c r="C483" s="112" t="s">
        <v>21</v>
      </c>
      <c r="D483" s="273">
        <v>45226</v>
      </c>
      <c r="E483" s="112">
        <v>129</v>
      </c>
      <c r="F483" s="274" t="s">
        <v>37</v>
      </c>
      <c r="G483" s="112" t="s">
        <v>1085</v>
      </c>
      <c r="H483" s="98" t="s">
        <v>168</v>
      </c>
      <c r="I483" s="344" t="s">
        <v>902</v>
      </c>
      <c r="J483" s="112" t="s">
        <v>902</v>
      </c>
      <c r="K483" s="145">
        <v>2</v>
      </c>
      <c r="L483" s="145">
        <v>26</v>
      </c>
      <c r="M483" s="273">
        <v>45250</v>
      </c>
      <c r="N483" s="310">
        <v>0.20833333333333334</v>
      </c>
      <c r="O483" s="273">
        <v>45251</v>
      </c>
      <c r="P483" s="310">
        <v>0.79166666666666663</v>
      </c>
      <c r="Q483" s="104" t="s">
        <v>342</v>
      </c>
      <c r="R483" s="145">
        <v>3142959095</v>
      </c>
      <c r="S483" s="145"/>
      <c r="T483" s="145">
        <v>82532</v>
      </c>
      <c r="U483" s="145">
        <v>123938</v>
      </c>
      <c r="V483" s="145">
        <v>348</v>
      </c>
      <c r="W483" s="110" t="str">
        <f>IF(AD483="CANCELADO","N/A",VLOOKUP(V483,MOVIL!$A:$B,2))</f>
        <v>EQP710</v>
      </c>
      <c r="X483" s="98" t="str">
        <f>IF(AD483="CANCELADO","N/A",VLOOKUP(V483,MOVIL!$A:$P,16))</f>
        <v>CARLOS FERNANDO VELEZ</v>
      </c>
      <c r="Y483" s="110">
        <f>IF(AD483="CANCELADO","N/A",VLOOKUP(V483,MOVIL!$A:$Q,17))</f>
        <v>313608820</v>
      </c>
      <c r="Z483" s="135">
        <v>1859675.9343304657</v>
      </c>
      <c r="AA483" s="145"/>
      <c r="AB483" s="145"/>
      <c r="AC483" s="131">
        <f t="shared" si="7"/>
        <v>1859675.9343304657</v>
      </c>
      <c r="AD483" s="119"/>
      <c r="AE483" s="119"/>
    </row>
    <row r="484" spans="1:32" s="107" customFormat="1" ht="21" hidden="1" customHeight="1" x14ac:dyDescent="0.2">
      <c r="A484" s="109">
        <v>480</v>
      </c>
      <c r="B484" s="98">
        <v>22</v>
      </c>
      <c r="C484" s="346" t="s">
        <v>21</v>
      </c>
      <c r="D484" s="354">
        <v>45247</v>
      </c>
      <c r="E484" s="99">
        <v>159</v>
      </c>
      <c r="F484" s="99" t="s">
        <v>1191</v>
      </c>
      <c r="G484" s="98" t="s">
        <v>1030</v>
      </c>
      <c r="H484" s="98" t="s">
        <v>93</v>
      </c>
      <c r="I484" s="112" t="s">
        <v>902</v>
      </c>
      <c r="J484" s="112" t="s">
        <v>902</v>
      </c>
      <c r="K484" s="98">
        <v>1</v>
      </c>
      <c r="L484" s="98">
        <v>33</v>
      </c>
      <c r="M484" s="346">
        <v>45250</v>
      </c>
      <c r="N484" s="305">
        <v>0.25</v>
      </c>
      <c r="O484" s="346">
        <v>45250</v>
      </c>
      <c r="P484" s="305">
        <v>0.75</v>
      </c>
      <c r="Q484" s="348" t="s">
        <v>1192</v>
      </c>
      <c r="R484" s="98">
        <v>3213316359</v>
      </c>
      <c r="S484" s="110"/>
      <c r="T484" s="110">
        <v>82534</v>
      </c>
      <c r="U484" s="110">
        <v>123940</v>
      </c>
      <c r="V484" s="110">
        <v>438</v>
      </c>
      <c r="W484" s="110" t="str">
        <f>IF(AD484="CANCELADO","N/A",VLOOKUP(V484,MOVIL!$A:$B,2))</f>
        <v>KNZ845</v>
      </c>
      <c r="X484" s="98" t="str">
        <f>IF(AD484="CANCELADO","N/A",VLOOKUP(V484,MOVIL!$A:$P,16))</f>
        <v>MORALES SANCHEZ OSCAR ARMANDO</v>
      </c>
      <c r="Y484" s="110">
        <f>IF(AD484="CANCELADO","N/A",VLOOKUP(V484,MOVIL!$A:$Q,17))</f>
        <v>3102463894</v>
      </c>
      <c r="Z484" s="134">
        <v>632027.11940373771</v>
      </c>
      <c r="AA484" s="110"/>
      <c r="AB484" s="110"/>
      <c r="AC484" s="118">
        <f t="shared" si="7"/>
        <v>632027.11940373771</v>
      </c>
      <c r="AD484" s="117"/>
      <c r="AE484" s="117"/>
    </row>
    <row r="485" spans="1:32" s="107" customFormat="1" ht="21" hidden="1" customHeight="1" x14ac:dyDescent="0.2">
      <c r="A485" s="109">
        <v>481</v>
      </c>
      <c r="B485" s="110">
        <v>1</v>
      </c>
      <c r="C485" s="98" t="s">
        <v>422</v>
      </c>
      <c r="D485" s="346">
        <v>45246</v>
      </c>
      <c r="E485" s="110">
        <v>233</v>
      </c>
      <c r="F485" s="99" t="s">
        <v>1182</v>
      </c>
      <c r="G485" s="99" t="s">
        <v>1182</v>
      </c>
      <c r="H485" s="98" t="s">
        <v>464</v>
      </c>
      <c r="I485" s="145" t="s">
        <v>1054</v>
      </c>
      <c r="J485" s="145"/>
      <c r="K485" s="110">
        <v>5</v>
      </c>
      <c r="L485" s="110">
        <v>40</v>
      </c>
      <c r="M485" s="347">
        <v>45251</v>
      </c>
      <c r="N485" s="305" t="s">
        <v>1183</v>
      </c>
      <c r="O485" s="347">
        <v>45255</v>
      </c>
      <c r="P485" s="305" t="s">
        <v>1184</v>
      </c>
      <c r="Q485" s="348" t="s">
        <v>1185</v>
      </c>
      <c r="R485" s="348">
        <v>3123211144</v>
      </c>
      <c r="S485" s="110"/>
      <c r="T485" s="110">
        <v>82557</v>
      </c>
      <c r="U485" s="110">
        <v>123964</v>
      </c>
      <c r="V485" s="110">
        <v>410</v>
      </c>
      <c r="W485" s="110" t="str">
        <f>IF(AD485="CANCELADO","N/A",VLOOKUP(V485,MOVIL!$A:$B,2))</f>
        <v>KNZ845</v>
      </c>
      <c r="X485" s="98" t="str">
        <f>IF(AD485="CANCELADO","N/A",VLOOKUP(V485,MOVIL!$A:$P,16))</f>
        <v>MORALES SANCHEZ OSCAR ARMANDO</v>
      </c>
      <c r="Y485" s="110">
        <f>IF(AD485="CANCELADO","N/A",VLOOKUP(V485,MOVIL!$A:$Q,17))</f>
        <v>3102463894</v>
      </c>
      <c r="Z485" s="134">
        <v>4620733.733960323</v>
      </c>
      <c r="AA485" s="110">
        <v>1</v>
      </c>
      <c r="AB485" s="134">
        <v>1200000</v>
      </c>
      <c r="AC485" s="118">
        <f t="shared" si="7"/>
        <v>5820733.733960323</v>
      </c>
      <c r="AD485" s="117"/>
      <c r="AE485" s="117"/>
    </row>
    <row r="486" spans="1:32" s="107" customFormat="1" ht="21" hidden="1" customHeight="1" x14ac:dyDescent="0.2">
      <c r="A486" s="109">
        <v>482</v>
      </c>
      <c r="B486" s="113">
        <v>17</v>
      </c>
      <c r="C486" s="113" t="s">
        <v>21</v>
      </c>
      <c r="D486" s="111">
        <v>45226</v>
      </c>
      <c r="E486" s="113">
        <v>40</v>
      </c>
      <c r="F486" s="174" t="s">
        <v>457</v>
      </c>
      <c r="G486" s="113" t="s">
        <v>1088</v>
      </c>
      <c r="H486" s="98" t="s">
        <v>225</v>
      </c>
      <c r="I486" s="123" t="s">
        <v>902</v>
      </c>
      <c r="J486" s="113" t="s">
        <v>902</v>
      </c>
      <c r="K486" s="110">
        <v>3</v>
      </c>
      <c r="L486" s="110">
        <v>41</v>
      </c>
      <c r="M486" s="111">
        <v>45251</v>
      </c>
      <c r="N486" s="305">
        <v>0.25</v>
      </c>
      <c r="O486" s="111">
        <v>45253</v>
      </c>
      <c r="P486" s="305">
        <v>0.29166666666666669</v>
      </c>
      <c r="Q486" s="98" t="s">
        <v>460</v>
      </c>
      <c r="R486" s="110">
        <v>3115181294</v>
      </c>
      <c r="S486" s="110"/>
      <c r="T486" s="110">
        <v>82555</v>
      </c>
      <c r="U486" s="110">
        <v>123962</v>
      </c>
      <c r="V486" s="110">
        <v>342</v>
      </c>
      <c r="W486" s="110" t="str">
        <f>IF(AD486="CANCELADO","N/A",VLOOKUP(V486,MOVIL!$A:$B,2))</f>
        <v>EXZ188</v>
      </c>
      <c r="X486" s="98" t="str">
        <f>IF(AD486="CANCELADO","N/A",VLOOKUP(V486,MOVIL!$A:$P,16))</f>
        <v>ELI CARREÑO</v>
      </c>
      <c r="Y486" s="110">
        <f>IF(AD486="CANCELADO","N/A",VLOOKUP(V486,MOVIL!$A:$Q,17))</f>
        <v>313608820</v>
      </c>
      <c r="Z486" s="134">
        <v>3921655.9365714919</v>
      </c>
      <c r="AA486" s="110"/>
      <c r="AB486" s="110"/>
      <c r="AC486" s="118">
        <f t="shared" si="7"/>
        <v>3921655.9365714919</v>
      </c>
      <c r="AD486" s="117"/>
      <c r="AE486" s="117"/>
    </row>
    <row r="487" spans="1:32" s="107" customFormat="1" ht="21" hidden="1" customHeight="1" x14ac:dyDescent="0.2">
      <c r="A487" s="109">
        <v>483</v>
      </c>
      <c r="B487" s="113">
        <v>20</v>
      </c>
      <c r="C487" s="113" t="s">
        <v>21</v>
      </c>
      <c r="D487" s="111">
        <v>45239</v>
      </c>
      <c r="E487" s="113">
        <v>76</v>
      </c>
      <c r="F487" s="174" t="s">
        <v>27</v>
      </c>
      <c r="G487" s="113" t="s">
        <v>28</v>
      </c>
      <c r="H487" s="98" t="s">
        <v>2665</v>
      </c>
      <c r="I487" s="123" t="s">
        <v>902</v>
      </c>
      <c r="J487" s="113" t="s">
        <v>902</v>
      </c>
      <c r="K487" s="113">
        <v>2</v>
      </c>
      <c r="L487" s="113">
        <v>16</v>
      </c>
      <c r="M487" s="111">
        <v>45251</v>
      </c>
      <c r="N487" s="305">
        <v>0.1875</v>
      </c>
      <c r="O487" s="111">
        <v>45252</v>
      </c>
      <c r="P487" s="305">
        <v>0.95833333333333337</v>
      </c>
      <c r="Q487" s="113" t="s">
        <v>30</v>
      </c>
      <c r="R487" s="113">
        <v>3006305832</v>
      </c>
      <c r="S487" s="133" t="s">
        <v>1150</v>
      </c>
      <c r="T487" s="110">
        <v>82556</v>
      </c>
      <c r="U487" s="110">
        <v>123963</v>
      </c>
      <c r="V487" s="110">
        <v>461</v>
      </c>
      <c r="W487" s="110" t="str">
        <f>IF(AD487="CANCELADO","N/A",VLOOKUP(V487,MOVIL!$A:$B,2))</f>
        <v>LQK873</v>
      </c>
      <c r="X487" s="98" t="str">
        <f>IF(AD487="CANCELADO","N/A",VLOOKUP(V487,MOVIL!$A:$P,16))</f>
        <v>CARREÑO RAMIREZ JHON ARTURO</v>
      </c>
      <c r="Y487" s="110">
        <f>IF(AD487="CANCELADO","N/A",VLOOKUP(V487,MOVIL!$A:$Q,17))</f>
        <v>0</v>
      </c>
      <c r="Z487" s="135">
        <v>1332256.9507478492</v>
      </c>
      <c r="AA487" s="110"/>
      <c r="AB487" s="110"/>
      <c r="AC487" s="118">
        <f t="shared" si="7"/>
        <v>1332256.9507478492</v>
      </c>
      <c r="AD487" s="117"/>
      <c r="AE487" s="117"/>
    </row>
    <row r="488" spans="1:32" s="107" customFormat="1" ht="21" hidden="1" customHeight="1" x14ac:dyDescent="0.2">
      <c r="A488" s="109">
        <v>484</v>
      </c>
      <c r="B488" s="113">
        <v>17</v>
      </c>
      <c r="C488" s="113" t="s">
        <v>21</v>
      </c>
      <c r="D488" s="111">
        <v>45226</v>
      </c>
      <c r="E488" s="113">
        <v>131</v>
      </c>
      <c r="F488" s="174" t="s">
        <v>1089</v>
      </c>
      <c r="G488" s="113" t="s">
        <v>1090</v>
      </c>
      <c r="H488" s="98" t="s">
        <v>2652</v>
      </c>
      <c r="I488" s="123" t="s">
        <v>402</v>
      </c>
      <c r="J488" s="113" t="s">
        <v>402</v>
      </c>
      <c r="K488" s="110">
        <v>1</v>
      </c>
      <c r="L488" s="110">
        <v>24</v>
      </c>
      <c r="M488" s="111">
        <v>45252</v>
      </c>
      <c r="N488" s="305">
        <v>0.29166666666666669</v>
      </c>
      <c r="O488" s="111">
        <v>45252</v>
      </c>
      <c r="P488" s="305">
        <v>0.79166666666666663</v>
      </c>
      <c r="Q488" s="98" t="s">
        <v>1087</v>
      </c>
      <c r="R488" s="110">
        <v>3003627713</v>
      </c>
      <c r="S488" s="110"/>
      <c r="T488" s="110">
        <v>82584</v>
      </c>
      <c r="U488" s="110">
        <v>123987</v>
      </c>
      <c r="V488" s="110">
        <v>363</v>
      </c>
      <c r="W488" s="110" t="str">
        <f>IF(AD488="CANCELADO","N/A",VLOOKUP(V488,MOVIL!$A:$B,2))</f>
        <v>EQP710</v>
      </c>
      <c r="X488" s="98" t="str">
        <f>IF(AD488="CANCELADO","N/A",VLOOKUP(V488,MOVIL!$A:$P,16))</f>
        <v>CARLOS FERNANDO VELEZ</v>
      </c>
      <c r="Y488" s="110">
        <f>IF(AD488="CANCELADO","N/A",VLOOKUP(V488,MOVIL!$A:$Q,17))</f>
        <v>313608820</v>
      </c>
      <c r="Z488" s="135">
        <v>582027.11940373771</v>
      </c>
      <c r="AA488" s="110"/>
      <c r="AB488" s="110"/>
      <c r="AC488" s="118">
        <f t="shared" si="7"/>
        <v>582027.11940373771</v>
      </c>
      <c r="AD488" s="117"/>
      <c r="AE488" s="117"/>
    </row>
    <row r="489" spans="1:32" s="107" customFormat="1" ht="21" hidden="1" customHeight="1" x14ac:dyDescent="0.2">
      <c r="A489" s="109">
        <v>485</v>
      </c>
      <c r="B489" s="110">
        <v>1</v>
      </c>
      <c r="C489" s="98" t="s">
        <v>422</v>
      </c>
      <c r="D489" s="346">
        <v>45247</v>
      </c>
      <c r="E489" s="110">
        <v>232</v>
      </c>
      <c r="F489" s="99" t="s">
        <v>1178</v>
      </c>
      <c r="G489" s="99" t="s">
        <v>1178</v>
      </c>
      <c r="H489" s="98" t="s">
        <v>500</v>
      </c>
      <c r="I489" s="145" t="s">
        <v>1179</v>
      </c>
      <c r="J489" s="145" t="s">
        <v>1179</v>
      </c>
      <c r="K489" s="110">
        <v>5</v>
      </c>
      <c r="L489" s="110">
        <v>40</v>
      </c>
      <c r="M489" s="347">
        <v>45252</v>
      </c>
      <c r="N489" s="305">
        <v>0.5625</v>
      </c>
      <c r="O489" s="347">
        <v>45256</v>
      </c>
      <c r="P489" s="305" t="s">
        <v>1180</v>
      </c>
      <c r="Q489" s="348" t="s">
        <v>1181</v>
      </c>
      <c r="R489" s="348">
        <v>3008788642</v>
      </c>
      <c r="S489" s="110"/>
      <c r="T489" s="110">
        <v>82585</v>
      </c>
      <c r="U489" s="110">
        <v>123988</v>
      </c>
      <c r="V489" s="110">
        <v>412</v>
      </c>
      <c r="W489" s="110" t="str">
        <f>IF(AD489="CANCELADO","N/A",VLOOKUP(V489,MOVIL!$A:$B,2))</f>
        <v>KNZ845</v>
      </c>
      <c r="X489" s="98" t="str">
        <f>IF(AD489="CANCELADO","N/A",VLOOKUP(V489,MOVIL!$A:$P,16))</f>
        <v>MORALES SANCHEZ OSCAR ARMANDO</v>
      </c>
      <c r="Y489" s="110">
        <f>IF(AD489="CANCELADO","N/A",VLOOKUP(V489,MOVIL!$A:$Q,17))</f>
        <v>3102463894</v>
      </c>
      <c r="Z489" s="135">
        <v>2987278.7829883713</v>
      </c>
      <c r="AA489" s="110">
        <v>1</v>
      </c>
      <c r="AB489" s="134">
        <v>1200000</v>
      </c>
      <c r="AC489" s="118">
        <f t="shared" si="7"/>
        <v>4187278.7829883713</v>
      </c>
      <c r="AD489" s="117"/>
      <c r="AE489" s="117"/>
    </row>
    <row r="490" spans="1:32" s="107" customFormat="1" ht="21" hidden="1" customHeight="1" x14ac:dyDescent="0.2">
      <c r="A490" s="109">
        <v>486</v>
      </c>
      <c r="B490" s="113">
        <v>17</v>
      </c>
      <c r="C490" s="113" t="s">
        <v>21</v>
      </c>
      <c r="D490" s="111">
        <v>45226</v>
      </c>
      <c r="E490" s="113">
        <v>123</v>
      </c>
      <c r="F490" s="174" t="s">
        <v>410</v>
      </c>
      <c r="G490" s="113" t="s">
        <v>1091</v>
      </c>
      <c r="H490" s="98" t="s">
        <v>412</v>
      </c>
      <c r="I490" s="112" t="s">
        <v>902</v>
      </c>
      <c r="J490" s="112" t="s">
        <v>902</v>
      </c>
      <c r="K490" s="110">
        <v>1</v>
      </c>
      <c r="L490" s="110">
        <v>33</v>
      </c>
      <c r="M490" s="111">
        <v>45253</v>
      </c>
      <c r="N490" s="305">
        <v>0.25</v>
      </c>
      <c r="O490" s="111">
        <v>45253</v>
      </c>
      <c r="P490" s="305">
        <v>0.83333333333333337</v>
      </c>
      <c r="Q490" s="98" t="s">
        <v>413</v>
      </c>
      <c r="R490" s="110">
        <v>3112273318</v>
      </c>
      <c r="S490" s="110"/>
      <c r="T490" s="110">
        <v>82601</v>
      </c>
      <c r="U490" s="110">
        <v>124020</v>
      </c>
      <c r="V490" s="110">
        <v>363</v>
      </c>
      <c r="W490" s="110" t="str">
        <f>IF(AD490="CANCELADO","N/A",VLOOKUP(V490,MOVIL!$A:$B,2))</f>
        <v>EQP710</v>
      </c>
      <c r="X490" s="98" t="str">
        <f>IF(AD490="CANCELADO","N/A",VLOOKUP(V490,MOVIL!$A:$P,16))</f>
        <v>CARLOS FERNANDO VELEZ</v>
      </c>
      <c r="Y490" s="110">
        <f>IF(AD490="CANCELADO","N/A",VLOOKUP(V490,MOVIL!$A:$Q,17))</f>
        <v>313608820</v>
      </c>
      <c r="Z490" s="135">
        <v>597925.76343355083</v>
      </c>
      <c r="AA490" s="110"/>
      <c r="AB490" s="110"/>
      <c r="AC490" s="118">
        <f t="shared" si="7"/>
        <v>597925.76343355083</v>
      </c>
      <c r="AD490" s="117"/>
      <c r="AE490" s="117"/>
    </row>
    <row r="491" spans="1:32" s="107" customFormat="1" ht="21" hidden="1" customHeight="1" x14ac:dyDescent="0.2">
      <c r="A491" s="109">
        <v>487</v>
      </c>
      <c r="B491" s="113">
        <v>17</v>
      </c>
      <c r="C491" s="113" t="s">
        <v>21</v>
      </c>
      <c r="D491" s="111">
        <v>45226</v>
      </c>
      <c r="E491" s="113">
        <v>66</v>
      </c>
      <c r="F491" s="174" t="s">
        <v>343</v>
      </c>
      <c r="G491" s="113" t="s">
        <v>1092</v>
      </c>
      <c r="H491" s="98" t="s">
        <v>345</v>
      </c>
      <c r="I491" s="112" t="s">
        <v>902</v>
      </c>
      <c r="J491" s="112" t="s">
        <v>902</v>
      </c>
      <c r="K491" s="110">
        <v>2</v>
      </c>
      <c r="L491" s="110">
        <v>25</v>
      </c>
      <c r="M491" s="111">
        <v>45253</v>
      </c>
      <c r="N491" s="305">
        <v>0.20833333333333334</v>
      </c>
      <c r="O491" s="111">
        <v>45254</v>
      </c>
      <c r="P491" s="305">
        <v>0.79166666666666663</v>
      </c>
      <c r="Q491" s="98" t="s">
        <v>342</v>
      </c>
      <c r="R491" s="110">
        <v>3142959095</v>
      </c>
      <c r="S491" s="110"/>
      <c r="T491" s="110">
        <v>82602</v>
      </c>
      <c r="U491" s="110">
        <v>124021</v>
      </c>
      <c r="V491" s="110">
        <v>334</v>
      </c>
      <c r="W491" s="110" t="str">
        <f>IF(AD491="CANCELADO","N/A",VLOOKUP(V491,MOVIL!$A:$B,2))</f>
        <v>EXZ188</v>
      </c>
      <c r="X491" s="98" t="str">
        <f>IF(AD491="CANCELADO","N/A",VLOOKUP(V491,MOVIL!$A:$P,16))</f>
        <v>ELI CARREÑO</v>
      </c>
      <c r="Y491" s="110">
        <f>IF(AD491="CANCELADO","N/A",VLOOKUP(V491,MOVIL!$A:$Q,17))</f>
        <v>313608820</v>
      </c>
      <c r="Z491" s="135">
        <v>1655067.7985093445</v>
      </c>
      <c r="AA491" s="110"/>
      <c r="AB491" s="110"/>
      <c r="AC491" s="118">
        <f t="shared" si="7"/>
        <v>1655067.7985093445</v>
      </c>
      <c r="AD491" s="117"/>
      <c r="AE491" s="117"/>
    </row>
    <row r="492" spans="1:32" s="107" customFormat="1" ht="21" hidden="1" customHeight="1" x14ac:dyDescent="0.2">
      <c r="A492" s="109">
        <v>488</v>
      </c>
      <c r="B492" s="113">
        <v>17</v>
      </c>
      <c r="C492" s="113" t="s">
        <v>21</v>
      </c>
      <c r="D492" s="111">
        <v>45226</v>
      </c>
      <c r="E492" s="113">
        <v>66</v>
      </c>
      <c r="F492" s="174" t="s">
        <v>343</v>
      </c>
      <c r="G492" s="113" t="s">
        <v>1092</v>
      </c>
      <c r="H492" s="98" t="s">
        <v>345</v>
      </c>
      <c r="I492" s="112" t="s">
        <v>902</v>
      </c>
      <c r="J492" s="112" t="s">
        <v>902</v>
      </c>
      <c r="K492" s="110">
        <v>2</v>
      </c>
      <c r="L492" s="110">
        <v>26</v>
      </c>
      <c r="M492" s="111">
        <v>45253</v>
      </c>
      <c r="N492" s="305">
        <v>0.20833333333333334</v>
      </c>
      <c r="O492" s="111">
        <v>45254</v>
      </c>
      <c r="P492" s="305">
        <v>0.79166666666666663</v>
      </c>
      <c r="Q492" s="98" t="s">
        <v>342</v>
      </c>
      <c r="R492" s="110">
        <v>3142959095</v>
      </c>
      <c r="S492" s="110"/>
      <c r="T492" s="110">
        <v>82602</v>
      </c>
      <c r="U492" s="110">
        <v>124021</v>
      </c>
      <c r="V492" s="110">
        <v>334</v>
      </c>
      <c r="W492" s="110" t="str">
        <f>IF(AD492="CANCELADO","N/A",VLOOKUP(V492,MOVIL!$A:$B,2))</f>
        <v>EXZ188</v>
      </c>
      <c r="X492" s="98" t="str">
        <f>IF(AD492="CANCELADO","N/A",VLOOKUP(V492,MOVIL!$A:$P,16))</f>
        <v>ELI CARREÑO</v>
      </c>
      <c r="Y492" s="110">
        <f>IF(AD492="CANCELADO","N/A",VLOOKUP(V492,MOVIL!$A:$Q,17))</f>
        <v>313608820</v>
      </c>
      <c r="Z492" s="135">
        <v>1655067.7985093445</v>
      </c>
      <c r="AA492" s="110"/>
      <c r="AB492" s="110"/>
      <c r="AC492" s="118">
        <f t="shared" si="7"/>
        <v>1655067.7985093445</v>
      </c>
      <c r="AD492" s="117"/>
      <c r="AE492" s="117"/>
    </row>
    <row r="493" spans="1:32" s="107" customFormat="1" ht="21" hidden="1" customHeight="1" x14ac:dyDescent="0.2">
      <c r="A493" s="109">
        <v>489</v>
      </c>
      <c r="B493" s="113">
        <v>20</v>
      </c>
      <c r="C493" s="113" t="s">
        <v>21</v>
      </c>
      <c r="D493" s="111">
        <v>45239</v>
      </c>
      <c r="E493" s="113">
        <v>76</v>
      </c>
      <c r="F493" s="174" t="s">
        <v>27</v>
      </c>
      <c r="G493" s="113" t="s">
        <v>28</v>
      </c>
      <c r="H493" s="98" t="s">
        <v>2665</v>
      </c>
      <c r="I493" s="123" t="s">
        <v>902</v>
      </c>
      <c r="J493" s="113" t="s">
        <v>902</v>
      </c>
      <c r="K493" s="113">
        <v>2</v>
      </c>
      <c r="L493" s="113">
        <v>18</v>
      </c>
      <c r="M493" s="111">
        <v>45253</v>
      </c>
      <c r="N493" s="305">
        <v>0.1875</v>
      </c>
      <c r="O493" s="111">
        <v>45254</v>
      </c>
      <c r="P493" s="305">
        <v>0.9375</v>
      </c>
      <c r="Q493" s="113" t="s">
        <v>30</v>
      </c>
      <c r="R493" s="113">
        <v>3006305832</v>
      </c>
      <c r="S493" s="133" t="s">
        <v>1151</v>
      </c>
      <c r="T493" s="110">
        <v>82603</v>
      </c>
      <c r="U493" s="110">
        <v>124022</v>
      </c>
      <c r="V493" s="110">
        <v>378</v>
      </c>
      <c r="W493" s="110" t="str">
        <f>IF(AD493="CANCELADO","N/A",VLOOKUP(V493,MOVIL!$A:$B,2))</f>
        <v>EQP202</v>
      </c>
      <c r="X493" s="98" t="str">
        <f>IF(AD493="CANCELADO","N/A",VLOOKUP(V493,MOVIL!$A:$P,16))</f>
        <v>VESGA CASALLAS ALBERTO</v>
      </c>
      <c r="Y493" s="110">
        <f>IF(AD493="CANCELADO","N/A",VLOOKUP(V493,MOVIL!$A:$Q,17))</f>
        <v>3105756034</v>
      </c>
      <c r="Z493" s="135">
        <v>1332256.9507478492</v>
      </c>
      <c r="AA493" s="110"/>
      <c r="AB493" s="110"/>
      <c r="AC493" s="118">
        <f t="shared" si="7"/>
        <v>1332256.9507478492</v>
      </c>
      <c r="AD493" s="117"/>
      <c r="AE493" s="117"/>
    </row>
    <row r="494" spans="1:32" s="107" customFormat="1" ht="21" hidden="1" customHeight="1" x14ac:dyDescent="0.2">
      <c r="A494" s="109">
        <v>490</v>
      </c>
      <c r="B494" s="182">
        <v>17</v>
      </c>
      <c r="C494" s="182" t="s">
        <v>21</v>
      </c>
      <c r="D494" s="183">
        <v>45226</v>
      </c>
      <c r="E494" s="182">
        <v>105</v>
      </c>
      <c r="F494" s="289" t="s">
        <v>57</v>
      </c>
      <c r="G494" s="182" t="s">
        <v>1093</v>
      </c>
      <c r="H494" s="184"/>
      <c r="I494" s="262" t="s">
        <v>902</v>
      </c>
      <c r="J494" s="182" t="s">
        <v>902</v>
      </c>
      <c r="K494" s="186">
        <v>2</v>
      </c>
      <c r="L494" s="186">
        <v>28</v>
      </c>
      <c r="M494" s="183">
        <v>45254</v>
      </c>
      <c r="N494" s="301">
        <v>0.25</v>
      </c>
      <c r="O494" s="183">
        <v>45255</v>
      </c>
      <c r="P494" s="301">
        <v>0.79166666666666663</v>
      </c>
      <c r="Q494" s="184" t="s">
        <v>60</v>
      </c>
      <c r="R494" s="186" t="s">
        <v>1094</v>
      </c>
      <c r="S494" s="193" t="s">
        <v>827</v>
      </c>
      <c r="T494" s="186"/>
      <c r="U494" s="186"/>
      <c r="V494" s="186"/>
      <c r="W494" s="186" t="str">
        <f>IF(AD494="CANCELADO","N/A",VLOOKUP(V494,MOVIL!$A:$B,2))</f>
        <v>N/A</v>
      </c>
      <c r="X494" s="184" t="str">
        <f>IF(AD494="CANCELADO","N/A",VLOOKUP(V494,MOVIL!$A:$P,16))</f>
        <v>N/A</v>
      </c>
      <c r="Y494" s="186" t="str">
        <f>IF(AD494="CANCELADO","N/A",VLOOKUP(V494,MOVIL!$A:$Q,17))</f>
        <v>N/A</v>
      </c>
      <c r="Z494" s="246"/>
      <c r="AA494" s="186"/>
      <c r="AB494" s="186"/>
      <c r="AC494" s="192">
        <f t="shared" si="7"/>
        <v>0</v>
      </c>
      <c r="AD494" s="193" t="s">
        <v>827</v>
      </c>
      <c r="AE494" s="181"/>
      <c r="AF494" s="382"/>
    </row>
    <row r="495" spans="1:32" s="107" customFormat="1" ht="21" hidden="1" customHeight="1" x14ac:dyDescent="0.2">
      <c r="A495" s="109">
        <v>491</v>
      </c>
      <c r="B495" s="98">
        <f>+B494+1</f>
        <v>18</v>
      </c>
      <c r="C495" s="113" t="s">
        <v>72</v>
      </c>
      <c r="D495" s="159">
        <v>45175</v>
      </c>
      <c r="E495" s="98">
        <v>210</v>
      </c>
      <c r="F495" s="99" t="s">
        <v>992</v>
      </c>
      <c r="G495" s="99" t="s">
        <v>992</v>
      </c>
      <c r="H495" s="98" t="s">
        <v>59</v>
      </c>
      <c r="I495" s="103" t="s">
        <v>201</v>
      </c>
      <c r="J495" s="177" t="s">
        <v>201</v>
      </c>
      <c r="K495" s="98">
        <v>1</v>
      </c>
      <c r="L495" s="98">
        <v>21</v>
      </c>
      <c r="M495" s="159">
        <v>45254</v>
      </c>
      <c r="N495" s="216">
        <v>0.27083333333333331</v>
      </c>
      <c r="O495" s="159">
        <v>45254</v>
      </c>
      <c r="P495" s="216">
        <v>0.77083333333333337</v>
      </c>
      <c r="Q495" s="99" t="s">
        <v>89</v>
      </c>
      <c r="R495" s="99">
        <v>3105530557</v>
      </c>
      <c r="S495" s="117"/>
      <c r="T495" s="110">
        <v>82626</v>
      </c>
      <c r="U495" s="110">
        <v>124080</v>
      </c>
      <c r="V495" s="110">
        <v>41</v>
      </c>
      <c r="W495" s="110" t="str">
        <f>IF(AD495="CANCELADO","N/A",VLOOKUP(V495,MOVIL!$A:$B,2))</f>
        <v>WLK854</v>
      </c>
      <c r="X495" s="98" t="str">
        <f>IF(AD495="CANCELADO","N/A",VLOOKUP(V495,MOVIL!$A:$P,16))</f>
        <v>PEDREROS ESPEJO MANUEL FERNANDO</v>
      </c>
      <c r="Y495" s="110">
        <f>IF(AD495="CANCELADO","N/A",VLOOKUP(V495,MOVIL!$A:$Q,17))</f>
        <v>3166769803</v>
      </c>
      <c r="Z495" s="135">
        <v>1611433.1576147394</v>
      </c>
      <c r="AA495" s="120"/>
      <c r="AB495" s="117"/>
      <c r="AC495" s="118">
        <f t="shared" si="7"/>
        <v>1611433.1576147394</v>
      </c>
      <c r="AD495" s="117"/>
      <c r="AE495" s="117"/>
    </row>
    <row r="496" spans="1:32" s="107" customFormat="1" ht="21" hidden="1" customHeight="1" x14ac:dyDescent="0.2">
      <c r="A496" s="109">
        <v>492</v>
      </c>
      <c r="B496" s="110"/>
      <c r="C496" s="113" t="s">
        <v>72</v>
      </c>
      <c r="D496" s="153">
        <v>45201</v>
      </c>
      <c r="E496" s="109">
        <v>200</v>
      </c>
      <c r="F496" s="137" t="s">
        <v>211</v>
      </c>
      <c r="G496" s="137" t="s">
        <v>211</v>
      </c>
      <c r="H496" s="98" t="s">
        <v>2628</v>
      </c>
      <c r="I496" s="318" t="s">
        <v>201</v>
      </c>
      <c r="J496" s="318" t="s">
        <v>201</v>
      </c>
      <c r="K496" s="110">
        <v>3</v>
      </c>
      <c r="L496" s="110">
        <v>41</v>
      </c>
      <c r="M496" s="159">
        <v>45254</v>
      </c>
      <c r="N496" s="216" t="s">
        <v>998</v>
      </c>
      <c r="O496" s="159">
        <v>45256</v>
      </c>
      <c r="P496" s="216">
        <v>0.77083333333333337</v>
      </c>
      <c r="Q496" s="98" t="s">
        <v>999</v>
      </c>
      <c r="R496" s="129">
        <v>3005609192</v>
      </c>
      <c r="S496" s="110"/>
      <c r="T496" s="110">
        <v>82627</v>
      </c>
      <c r="U496" s="110">
        <v>124076</v>
      </c>
      <c r="V496" s="110">
        <v>467</v>
      </c>
      <c r="W496" s="110" t="str">
        <f>IF(AD496="CANCELADO","N/A",VLOOKUP(V496,MOVIL!$A:$B,2))</f>
        <v>LQK873</v>
      </c>
      <c r="X496" s="98" t="str">
        <f>IF(AD496="CANCELADO","N/A",VLOOKUP(V496,MOVIL!$A:$P,16))</f>
        <v>CARREÑO RAMIREZ JHON ARTURO</v>
      </c>
      <c r="Y496" s="110">
        <f>IF(AD496="CANCELADO","N/A",VLOOKUP(V496,MOVIL!$A:$Q,17))</f>
        <v>0</v>
      </c>
      <c r="Z496" s="134">
        <v>3581097.2889582654</v>
      </c>
      <c r="AA496" s="110"/>
      <c r="AB496" s="110"/>
      <c r="AC496" s="118">
        <f t="shared" si="7"/>
        <v>3581097.2889582654</v>
      </c>
      <c r="AD496" s="117"/>
      <c r="AE496" s="117"/>
    </row>
    <row r="497" spans="1:32" s="107" customFormat="1" ht="21" hidden="1" customHeight="1" x14ac:dyDescent="0.2">
      <c r="A497" s="109">
        <v>493</v>
      </c>
      <c r="B497" s="186">
        <v>39</v>
      </c>
      <c r="C497" s="182" t="s">
        <v>139</v>
      </c>
      <c r="D497" s="183">
        <v>45210</v>
      </c>
      <c r="E497" s="186">
        <v>75</v>
      </c>
      <c r="F497" s="240" t="s">
        <v>252</v>
      </c>
      <c r="G497" s="240" t="s">
        <v>252</v>
      </c>
      <c r="H497" s="184"/>
      <c r="I497" s="322" t="s">
        <v>863</v>
      </c>
      <c r="J497" s="322"/>
      <c r="K497" s="186">
        <v>1</v>
      </c>
      <c r="L497" s="186">
        <v>49</v>
      </c>
      <c r="M497" s="240">
        <v>45254</v>
      </c>
      <c r="N497" s="269">
        <v>0.25</v>
      </c>
      <c r="O497" s="240">
        <v>45254</v>
      </c>
      <c r="P497" s="263">
        <v>0.70833333333333337</v>
      </c>
      <c r="Q497" s="182" t="s">
        <v>861</v>
      </c>
      <c r="R497" s="184">
        <v>3132931219</v>
      </c>
      <c r="S497" s="349" t="s">
        <v>1000</v>
      </c>
      <c r="T497" s="186"/>
      <c r="U497" s="186"/>
      <c r="V497" s="186"/>
      <c r="W497" s="186" t="str">
        <f>IF(AD497="CANCELADO","N/A",VLOOKUP(V497,MOVIL!$A:$B,2))</f>
        <v>N/A</v>
      </c>
      <c r="X497" s="184" t="str">
        <f>IF(AD497="CANCELADO","N/A",VLOOKUP(V497,MOVIL!$A:$P,16))</f>
        <v>N/A</v>
      </c>
      <c r="Y497" s="186" t="str">
        <f>IF(AD497="CANCELADO","N/A",VLOOKUP(V497,MOVIL!$A:$Q,17))</f>
        <v>N/A</v>
      </c>
      <c r="Z497" s="186"/>
      <c r="AA497" s="186"/>
      <c r="AB497" s="186"/>
      <c r="AC497" s="192">
        <f t="shared" si="7"/>
        <v>0</v>
      </c>
      <c r="AD497" s="193" t="s">
        <v>827</v>
      </c>
      <c r="AE497" s="181"/>
      <c r="AF497" s="382"/>
    </row>
    <row r="498" spans="1:32" s="107" customFormat="1" ht="21" hidden="1" customHeight="1" x14ac:dyDescent="0.2">
      <c r="A498" s="109">
        <v>494</v>
      </c>
      <c r="B498" s="110">
        <v>1</v>
      </c>
      <c r="C498" s="98" t="s">
        <v>422</v>
      </c>
      <c r="D498" s="346">
        <v>45247</v>
      </c>
      <c r="E498" s="110">
        <v>246</v>
      </c>
      <c r="F498" s="99" t="s">
        <v>1176</v>
      </c>
      <c r="G498" s="99" t="s">
        <v>1176</v>
      </c>
      <c r="H498" s="98" t="s">
        <v>535</v>
      </c>
      <c r="I498" s="351" t="s">
        <v>674</v>
      </c>
      <c r="J498" s="348" t="s">
        <v>674</v>
      </c>
      <c r="K498" s="110">
        <v>1</v>
      </c>
      <c r="L498" s="110">
        <v>18</v>
      </c>
      <c r="M498" s="347">
        <v>45254</v>
      </c>
      <c r="N498" s="305">
        <v>0.25</v>
      </c>
      <c r="O498" s="347">
        <v>45254</v>
      </c>
      <c r="P498" s="305">
        <v>0.83333333333333337</v>
      </c>
      <c r="Q498" s="350" t="s">
        <v>1177</v>
      </c>
      <c r="R498" s="348">
        <v>3114527265</v>
      </c>
      <c r="S498" s="110"/>
      <c r="T498" s="110">
        <v>82629</v>
      </c>
      <c r="U498" s="110">
        <v>124051</v>
      </c>
      <c r="V498" s="98">
        <v>461</v>
      </c>
      <c r="W498" s="110" t="str">
        <f>IF(AD498="CANCELADO","N/A",VLOOKUP(V498,MOVIL!$A:$B,2))</f>
        <v>LQK873</v>
      </c>
      <c r="X498" s="98" t="str">
        <f>IF(AD498="CANCELADO","N/A",VLOOKUP(V498,MOVIL!$A:$P,16))</f>
        <v>CARREÑO RAMIREZ JHON ARTURO</v>
      </c>
      <c r="Y498" s="110">
        <f>IF(AD498="CANCELADO","N/A",VLOOKUP(V498,MOVIL!$A:$Q,17))</f>
        <v>0</v>
      </c>
      <c r="Z498" s="134">
        <v>701381.86529939179</v>
      </c>
      <c r="AA498" s="110"/>
      <c r="AB498" s="110"/>
      <c r="AC498" s="118">
        <f t="shared" si="7"/>
        <v>701381.86529939179</v>
      </c>
      <c r="AD498" s="117"/>
      <c r="AE498" s="117"/>
    </row>
    <row r="499" spans="1:32" s="107" customFormat="1" ht="21" hidden="1" customHeight="1" x14ac:dyDescent="0.2">
      <c r="A499" s="109">
        <v>495</v>
      </c>
      <c r="B499" s="110">
        <v>1</v>
      </c>
      <c r="C499" s="98" t="s">
        <v>422</v>
      </c>
      <c r="D499" s="346">
        <v>45247</v>
      </c>
      <c r="E499" s="110">
        <v>246</v>
      </c>
      <c r="F499" s="99" t="s">
        <v>1176</v>
      </c>
      <c r="G499" s="99" t="s">
        <v>1176</v>
      </c>
      <c r="H499" s="98" t="s">
        <v>535</v>
      </c>
      <c r="I499" s="351" t="s">
        <v>674</v>
      </c>
      <c r="J499" s="348" t="s">
        <v>674</v>
      </c>
      <c r="K499" s="110">
        <v>1</v>
      </c>
      <c r="L499" s="110">
        <v>18</v>
      </c>
      <c r="M499" s="347">
        <v>45254</v>
      </c>
      <c r="N499" s="305">
        <v>0.25</v>
      </c>
      <c r="O499" s="347">
        <v>45254</v>
      </c>
      <c r="P499" s="305">
        <v>0.83333333333333337</v>
      </c>
      <c r="Q499" s="350" t="s">
        <v>1177</v>
      </c>
      <c r="R499" s="348">
        <v>3114527265</v>
      </c>
      <c r="S499" s="110"/>
      <c r="T499" s="110">
        <v>82629</v>
      </c>
      <c r="U499" s="110">
        <v>124050</v>
      </c>
      <c r="V499" s="98">
        <v>450</v>
      </c>
      <c r="W499" s="110" t="str">
        <f>IF(AD499="CANCELADO","N/A",VLOOKUP(V499,MOVIL!$A:$B,2))</f>
        <v>KNZ845</v>
      </c>
      <c r="X499" s="98" t="str">
        <f>IF(AD499="CANCELADO","N/A",VLOOKUP(V499,MOVIL!$A:$P,16))</f>
        <v>MORALES SANCHEZ OSCAR ARMANDO</v>
      </c>
      <c r="Y499" s="110">
        <f>IF(AD499="CANCELADO","N/A",VLOOKUP(V499,MOVIL!$A:$Q,17))</f>
        <v>3102463894</v>
      </c>
      <c r="Z499" s="135">
        <v>701381.86529939179</v>
      </c>
      <c r="AA499" s="110"/>
      <c r="AB499" s="110"/>
      <c r="AC499" s="118">
        <f t="shared" si="7"/>
        <v>701381.86529939179</v>
      </c>
      <c r="AD499" s="117"/>
      <c r="AE499" s="117"/>
    </row>
    <row r="500" spans="1:32" s="107" customFormat="1" ht="21" hidden="1" customHeight="1" x14ac:dyDescent="0.2">
      <c r="A500" s="109">
        <v>496</v>
      </c>
      <c r="B500" s="110">
        <v>1</v>
      </c>
      <c r="C500" s="98" t="s">
        <v>422</v>
      </c>
      <c r="D500" s="346">
        <v>45247</v>
      </c>
      <c r="E500" s="110">
        <v>246</v>
      </c>
      <c r="F500" s="99" t="s">
        <v>1176</v>
      </c>
      <c r="G500" s="99" t="s">
        <v>1176</v>
      </c>
      <c r="H500" s="98" t="s">
        <v>535</v>
      </c>
      <c r="I500" s="351" t="s">
        <v>674</v>
      </c>
      <c r="J500" s="348" t="s">
        <v>674</v>
      </c>
      <c r="K500" s="110">
        <v>1</v>
      </c>
      <c r="L500" s="110">
        <v>25</v>
      </c>
      <c r="M500" s="347">
        <v>45254</v>
      </c>
      <c r="N500" s="305">
        <v>0.25</v>
      </c>
      <c r="O500" s="347">
        <v>45254</v>
      </c>
      <c r="P500" s="305">
        <v>0.83333333333333337</v>
      </c>
      <c r="Q500" s="350" t="s">
        <v>1177</v>
      </c>
      <c r="R500" s="348">
        <v>3114527265</v>
      </c>
      <c r="S500" s="110"/>
      <c r="T500" s="110">
        <v>82629</v>
      </c>
      <c r="U500" s="110">
        <v>124053</v>
      </c>
      <c r="V500" s="98">
        <v>472</v>
      </c>
      <c r="W500" s="110" t="str">
        <f>IF(AD500="CANCELADO","N/A",VLOOKUP(V500,MOVIL!$A:$B,2))</f>
        <v>LQK873</v>
      </c>
      <c r="X500" s="98" t="str">
        <f>IF(AD500="CANCELADO","N/A",VLOOKUP(V500,MOVIL!$A:$P,16))</f>
        <v>CARREÑO RAMIREZ JHON ARTURO</v>
      </c>
      <c r="Y500" s="110">
        <f>IF(AD500="CANCELADO","N/A",VLOOKUP(V500,MOVIL!$A:$Q,17))</f>
        <v>0</v>
      </c>
      <c r="Z500" s="135">
        <v>751381.86529939179</v>
      </c>
      <c r="AA500" s="110"/>
      <c r="AB500" s="110"/>
      <c r="AC500" s="118">
        <f t="shared" si="7"/>
        <v>751381.86529939179</v>
      </c>
      <c r="AD500" s="117"/>
      <c r="AE500" s="117"/>
    </row>
    <row r="501" spans="1:32" s="107" customFormat="1" ht="21" hidden="1" customHeight="1" x14ac:dyDescent="0.2">
      <c r="A501" s="109">
        <v>497</v>
      </c>
      <c r="B501" s="113">
        <v>17</v>
      </c>
      <c r="C501" s="113" t="s">
        <v>21</v>
      </c>
      <c r="D501" s="111">
        <v>45226</v>
      </c>
      <c r="E501" s="113">
        <v>160</v>
      </c>
      <c r="F501" s="174" t="s">
        <v>230</v>
      </c>
      <c r="G501" s="113" t="s">
        <v>230</v>
      </c>
      <c r="H501" s="98" t="s">
        <v>231</v>
      </c>
      <c r="I501" s="112" t="s">
        <v>902</v>
      </c>
      <c r="J501" s="112" t="s">
        <v>902</v>
      </c>
      <c r="K501" s="110">
        <v>1</v>
      </c>
      <c r="L501" s="110">
        <v>32</v>
      </c>
      <c r="M501" s="111">
        <v>45254</v>
      </c>
      <c r="N501" s="305">
        <v>0.30208333333333331</v>
      </c>
      <c r="O501" s="111">
        <v>45254</v>
      </c>
      <c r="P501" s="305">
        <v>0.79166666666666663</v>
      </c>
      <c r="Q501" s="98" t="s">
        <v>233</v>
      </c>
      <c r="R501" s="110">
        <v>3105660708</v>
      </c>
      <c r="S501" s="110"/>
      <c r="T501" s="110">
        <v>82628</v>
      </c>
      <c r="U501" s="110">
        <v>124059</v>
      </c>
      <c r="V501" s="110">
        <v>471</v>
      </c>
      <c r="W501" s="110" t="str">
        <f>IF(AD501="CANCELADO","N/A",VLOOKUP(V501,MOVIL!$A:$B,2))</f>
        <v>LQK873</v>
      </c>
      <c r="X501" s="98" t="str">
        <f>IF(AD501="CANCELADO","N/A",VLOOKUP(V501,MOVIL!$A:$P,16))</f>
        <v>CARREÑO RAMIREZ JHON ARTURO</v>
      </c>
      <c r="Y501" s="110">
        <f>IF(AD501="CANCELADO","N/A",VLOOKUP(V501,MOVIL!$A:$Q,17))</f>
        <v>0</v>
      </c>
      <c r="Z501" s="134">
        <v>632027.11940373771</v>
      </c>
      <c r="AA501" s="110"/>
      <c r="AB501" s="110"/>
      <c r="AC501" s="118">
        <f t="shared" si="7"/>
        <v>632027.11940373771</v>
      </c>
      <c r="AD501" s="117"/>
      <c r="AE501" s="117"/>
    </row>
    <row r="502" spans="1:32" s="107" customFormat="1" ht="21" hidden="1" customHeight="1" x14ac:dyDescent="0.2">
      <c r="A502" s="109">
        <v>498</v>
      </c>
      <c r="B502" s="110"/>
      <c r="C502" s="155" t="s">
        <v>690</v>
      </c>
      <c r="D502" s="346">
        <v>45247</v>
      </c>
      <c r="E502" s="110">
        <v>323</v>
      </c>
      <c r="F502" s="110" t="s">
        <v>1202</v>
      </c>
      <c r="G502" s="98" t="s">
        <v>1202</v>
      </c>
      <c r="H502" s="98" t="s">
        <v>97</v>
      </c>
      <c r="I502" s="112" t="s">
        <v>902</v>
      </c>
      <c r="J502" s="112" t="s">
        <v>902</v>
      </c>
      <c r="K502" s="110">
        <v>1</v>
      </c>
      <c r="L502" s="110">
        <v>25</v>
      </c>
      <c r="M502" s="347">
        <v>45254</v>
      </c>
      <c r="N502" s="352">
        <v>0.45833333333333331</v>
      </c>
      <c r="O502" s="347">
        <v>45254</v>
      </c>
      <c r="P502" s="352">
        <v>0.625</v>
      </c>
      <c r="Q502" s="348" t="s">
        <v>836</v>
      </c>
      <c r="R502" s="348" t="s">
        <v>1203</v>
      </c>
      <c r="S502" s="110"/>
      <c r="T502" s="110">
        <v>82630</v>
      </c>
      <c r="U502" s="110">
        <v>124054</v>
      </c>
      <c r="V502" s="110">
        <v>409</v>
      </c>
      <c r="W502" s="110" t="str">
        <f>IF(AD502="CANCELADO","N/A",VLOOKUP(V502,MOVIL!$A:$B,2))</f>
        <v>KNZ845</v>
      </c>
      <c r="X502" s="98" t="str">
        <f>IF(AD502="CANCELADO","N/A",VLOOKUP(V502,MOVIL!$A:$P,16))</f>
        <v>MORALES SANCHEZ OSCAR ARMANDO</v>
      </c>
      <c r="Y502" s="110">
        <f>IF(AD502="CANCELADO","N/A",VLOOKUP(V502,MOVIL!$A:$Q,17))</f>
        <v>3102463894</v>
      </c>
      <c r="Z502" s="134">
        <v>263732.47492571932</v>
      </c>
      <c r="AA502" s="110"/>
      <c r="AB502" s="110"/>
      <c r="AC502" s="118">
        <f t="shared" si="7"/>
        <v>263732.47492571932</v>
      </c>
      <c r="AD502" s="117"/>
      <c r="AE502" s="117"/>
    </row>
    <row r="503" spans="1:32" s="107" customFormat="1" ht="21" hidden="1" customHeight="1" x14ac:dyDescent="0.2">
      <c r="A503" s="109">
        <v>499</v>
      </c>
      <c r="B503" s="110"/>
      <c r="C503" s="98" t="s">
        <v>218</v>
      </c>
      <c r="D503" s="153">
        <v>45229</v>
      </c>
      <c r="E503" s="109">
        <v>190</v>
      </c>
      <c r="F503" s="137" t="s">
        <v>2964</v>
      </c>
      <c r="G503" s="137" t="s">
        <v>645</v>
      </c>
      <c r="H503" s="98" t="s">
        <v>2630</v>
      </c>
      <c r="I503" s="255" t="s">
        <v>819</v>
      </c>
      <c r="J503" s="137" t="s">
        <v>819</v>
      </c>
      <c r="K503" s="256">
        <v>4</v>
      </c>
      <c r="L503" s="109">
        <v>33</v>
      </c>
      <c r="M503" s="153">
        <v>45255</v>
      </c>
      <c r="N503" s="305">
        <v>0.25</v>
      </c>
      <c r="O503" s="153">
        <v>45227</v>
      </c>
      <c r="P503" s="305" t="s">
        <v>1141</v>
      </c>
      <c r="Q503" s="256" t="s">
        <v>1142</v>
      </c>
      <c r="R503" s="129" t="s">
        <v>1143</v>
      </c>
      <c r="S503" s="137" t="s">
        <v>1144</v>
      </c>
      <c r="T503" s="110">
        <v>82652</v>
      </c>
      <c r="U503" s="110">
        <v>124093</v>
      </c>
      <c r="V503" s="110">
        <v>471</v>
      </c>
      <c r="W503" s="110" t="str">
        <f>IF(AD503="CANCELADO","N/A",VLOOKUP(V503,MOVIL!$A:$B,2))</f>
        <v>LQK873</v>
      </c>
      <c r="X503" s="98" t="str">
        <f>IF(AD503="CANCELADO","N/A",VLOOKUP(V503,MOVIL!$A:$P,16))</f>
        <v>CARREÑO RAMIREZ JHON ARTURO</v>
      </c>
      <c r="Y503" s="110">
        <f>IF(AD503="CANCELADO","N/A",VLOOKUP(V503,MOVIL!$A:$Q,17))</f>
        <v>0</v>
      </c>
      <c r="Z503" s="135">
        <v>1314000</v>
      </c>
      <c r="AA503" s="110"/>
      <c r="AB503" s="110"/>
      <c r="AC503" s="118">
        <f t="shared" si="7"/>
        <v>1314000</v>
      </c>
      <c r="AD503" s="117"/>
      <c r="AE503" s="117"/>
    </row>
    <row r="504" spans="1:32" s="107" customFormat="1" ht="21" hidden="1" customHeight="1" x14ac:dyDescent="0.2">
      <c r="A504" s="109">
        <v>500</v>
      </c>
      <c r="B504" s="110"/>
      <c r="C504" s="98" t="s">
        <v>218</v>
      </c>
      <c r="D504" s="153">
        <v>45229</v>
      </c>
      <c r="E504" s="109">
        <v>190</v>
      </c>
      <c r="F504" s="137" t="s">
        <v>2964</v>
      </c>
      <c r="G504" s="137" t="s">
        <v>645</v>
      </c>
      <c r="H504" s="98" t="s">
        <v>2630</v>
      </c>
      <c r="I504" s="255" t="s">
        <v>819</v>
      </c>
      <c r="J504" s="137" t="s">
        <v>819</v>
      </c>
      <c r="K504" s="256">
        <v>4</v>
      </c>
      <c r="L504" s="109">
        <v>33</v>
      </c>
      <c r="M504" s="153">
        <v>45255</v>
      </c>
      <c r="N504" s="305">
        <v>0.25</v>
      </c>
      <c r="O504" s="153">
        <v>45227</v>
      </c>
      <c r="P504" s="305" t="s">
        <v>1141</v>
      </c>
      <c r="Q504" s="256" t="s">
        <v>1142</v>
      </c>
      <c r="R504" s="129" t="s">
        <v>1143</v>
      </c>
      <c r="S504" s="137" t="s">
        <v>1144</v>
      </c>
      <c r="T504" s="110">
        <v>82652</v>
      </c>
      <c r="U504" s="110">
        <v>124093</v>
      </c>
      <c r="V504" s="110">
        <v>471</v>
      </c>
      <c r="W504" s="110" t="str">
        <f>IF(AD504="CANCELADO","N/A",VLOOKUP(V504,MOVIL!$A:$B,2))</f>
        <v>LQK873</v>
      </c>
      <c r="X504" s="98" t="str">
        <f>IF(AD504="CANCELADO","N/A",VLOOKUP(V504,MOVIL!$A:$P,16))</f>
        <v>CARREÑO RAMIREZ JHON ARTURO</v>
      </c>
      <c r="Y504" s="110">
        <f>IF(AD504="CANCELADO","N/A",VLOOKUP(V504,MOVIL!$A:$Q,17))</f>
        <v>0</v>
      </c>
      <c r="Z504" s="135">
        <v>1314000</v>
      </c>
      <c r="AA504" s="110"/>
      <c r="AB504" s="110"/>
      <c r="AC504" s="118">
        <f t="shared" si="7"/>
        <v>1314000</v>
      </c>
      <c r="AD504" s="117"/>
      <c r="AE504" s="117"/>
    </row>
    <row r="505" spans="1:32" s="107" customFormat="1" ht="21" hidden="1" customHeight="1" x14ac:dyDescent="0.2">
      <c r="A505" s="109">
        <v>501</v>
      </c>
      <c r="B505" s="110"/>
      <c r="C505" s="98" t="s">
        <v>218</v>
      </c>
      <c r="D505" s="153">
        <v>45229</v>
      </c>
      <c r="E505" s="109">
        <v>190</v>
      </c>
      <c r="F505" s="137" t="s">
        <v>2964</v>
      </c>
      <c r="G505" s="137" t="s">
        <v>645</v>
      </c>
      <c r="H505" s="98" t="s">
        <v>2630</v>
      </c>
      <c r="I505" s="255" t="s">
        <v>819</v>
      </c>
      <c r="J505" s="137" t="s">
        <v>819</v>
      </c>
      <c r="K505" s="256">
        <v>4</v>
      </c>
      <c r="L505" s="109">
        <v>33</v>
      </c>
      <c r="M505" s="153">
        <v>45255</v>
      </c>
      <c r="N505" s="305">
        <v>0.25</v>
      </c>
      <c r="O505" s="153">
        <v>45227</v>
      </c>
      <c r="P505" s="305" t="s">
        <v>1141</v>
      </c>
      <c r="Q505" s="256" t="s">
        <v>1142</v>
      </c>
      <c r="R505" s="129" t="s">
        <v>1143</v>
      </c>
      <c r="S505" s="137" t="s">
        <v>1144</v>
      </c>
      <c r="T505" s="110">
        <v>82652</v>
      </c>
      <c r="U505" s="110">
        <v>124094</v>
      </c>
      <c r="V505" s="110">
        <v>438</v>
      </c>
      <c r="W505" s="110" t="str">
        <f>IF(AD505="CANCELADO","N/A",VLOOKUP(V505,MOVIL!$A:$B,2))</f>
        <v>KNZ845</v>
      </c>
      <c r="X505" s="98" t="str">
        <f>IF(AD505="CANCELADO","N/A",VLOOKUP(V505,MOVIL!$A:$P,16))</f>
        <v>MORALES SANCHEZ OSCAR ARMANDO</v>
      </c>
      <c r="Y505" s="110">
        <f>IF(AD505="CANCELADO","N/A",VLOOKUP(V505,MOVIL!$A:$Q,17))</f>
        <v>3102463894</v>
      </c>
      <c r="Z505" s="135">
        <v>1314000</v>
      </c>
      <c r="AA505" s="110"/>
      <c r="AB505" s="110"/>
      <c r="AC505" s="118">
        <f t="shared" si="7"/>
        <v>1314000</v>
      </c>
      <c r="AD505" s="117"/>
      <c r="AE505" s="117"/>
    </row>
    <row r="506" spans="1:32" s="107" customFormat="1" ht="21" hidden="1" customHeight="1" x14ac:dyDescent="0.2">
      <c r="A506" s="109">
        <v>502</v>
      </c>
      <c r="B506" s="110"/>
      <c r="C506" s="98" t="s">
        <v>218</v>
      </c>
      <c r="D506" s="153">
        <v>45229</v>
      </c>
      <c r="E506" s="109">
        <v>190</v>
      </c>
      <c r="F506" s="137" t="s">
        <v>2964</v>
      </c>
      <c r="G506" s="137" t="s">
        <v>645</v>
      </c>
      <c r="H506" s="98" t="s">
        <v>2630</v>
      </c>
      <c r="I506" s="255" t="s">
        <v>819</v>
      </c>
      <c r="J506" s="137" t="s">
        <v>819</v>
      </c>
      <c r="K506" s="256">
        <v>4</v>
      </c>
      <c r="L506" s="109">
        <v>33</v>
      </c>
      <c r="M506" s="153">
        <v>45255</v>
      </c>
      <c r="N506" s="305">
        <v>0.25</v>
      </c>
      <c r="O506" s="153">
        <v>45227</v>
      </c>
      <c r="P506" s="305" t="s">
        <v>1141</v>
      </c>
      <c r="Q506" s="256" t="s">
        <v>1142</v>
      </c>
      <c r="R506" s="129" t="s">
        <v>1143</v>
      </c>
      <c r="S506" s="137" t="s">
        <v>1144</v>
      </c>
      <c r="T506" s="110">
        <v>82652</v>
      </c>
      <c r="U506" s="110"/>
      <c r="V506" s="110">
        <v>409</v>
      </c>
      <c r="W506" s="110" t="str">
        <f>IF(AD506="CANCELADO","N/A",VLOOKUP(V506,MOVIL!$A:$B,2))</f>
        <v>KNZ845</v>
      </c>
      <c r="X506" s="98" t="str">
        <f>IF(AD506="CANCELADO","N/A",VLOOKUP(V506,MOVIL!$A:$P,16))</f>
        <v>MORALES SANCHEZ OSCAR ARMANDO</v>
      </c>
      <c r="Y506" s="110">
        <f>IF(AD506="CANCELADO","N/A",VLOOKUP(V506,MOVIL!$A:$Q,17))</f>
        <v>3102463894</v>
      </c>
      <c r="Z506" s="135">
        <v>1314000</v>
      </c>
      <c r="AA506" s="110"/>
      <c r="AB506" s="110"/>
      <c r="AC506" s="118">
        <f t="shared" si="7"/>
        <v>1314000</v>
      </c>
      <c r="AD506" s="117"/>
      <c r="AE506" s="117"/>
    </row>
    <row r="507" spans="1:32" s="107" customFormat="1" ht="21" hidden="1" customHeight="1" x14ac:dyDescent="0.2">
      <c r="A507" s="109">
        <v>503</v>
      </c>
      <c r="B507" s="110"/>
      <c r="C507" s="98" t="s">
        <v>139</v>
      </c>
      <c r="D507" s="159">
        <v>45210</v>
      </c>
      <c r="E507" s="98">
        <v>66</v>
      </c>
      <c r="F507" s="230" t="s">
        <v>343</v>
      </c>
      <c r="G507" s="230" t="s">
        <v>343</v>
      </c>
      <c r="H507" s="98" t="s">
        <v>302</v>
      </c>
      <c r="I507" s="112" t="s">
        <v>902</v>
      </c>
      <c r="J507" s="112" t="s">
        <v>902</v>
      </c>
      <c r="K507" s="110">
        <v>2</v>
      </c>
      <c r="L507" s="110">
        <v>32</v>
      </c>
      <c r="M507" s="111">
        <v>45255</v>
      </c>
      <c r="N507" s="305">
        <v>0.20833333333333334</v>
      </c>
      <c r="O507" s="111">
        <v>45256</v>
      </c>
      <c r="P507" s="305">
        <v>0.79166666666666663</v>
      </c>
      <c r="Q507" s="98" t="s">
        <v>823</v>
      </c>
      <c r="R507" s="235">
        <v>3157169002</v>
      </c>
      <c r="S507" s="110"/>
      <c r="T507" s="110">
        <v>82651</v>
      </c>
      <c r="U507" s="110">
        <v>124092</v>
      </c>
      <c r="V507" s="110">
        <v>381</v>
      </c>
      <c r="W507" s="110" t="str">
        <f>IF(AD507="CANCELADO","N/A",VLOOKUP(V507,MOVIL!$A:$B,2))</f>
        <v>EQP202</v>
      </c>
      <c r="X507" s="98" t="str">
        <f>IF(AD507="CANCELADO","N/A",VLOOKUP(V507,MOVIL!$A:$P,16))</f>
        <v>VESGA CASALLAS ALBERTO</v>
      </c>
      <c r="Y507" s="110">
        <f>IF(AD507="CANCELADO","N/A",VLOOKUP(V507,MOVIL!$A:$Q,17))</f>
        <v>3105756034</v>
      </c>
      <c r="Z507" s="135">
        <v>1655067.7985093445</v>
      </c>
      <c r="AA507" s="110"/>
      <c r="AB507" s="110"/>
      <c r="AC507" s="118">
        <f t="shared" si="7"/>
        <v>1655067.7985093445</v>
      </c>
      <c r="AD507" s="117"/>
      <c r="AE507" s="117"/>
    </row>
    <row r="508" spans="1:32" s="107" customFormat="1" ht="21" hidden="1" customHeight="1" x14ac:dyDescent="0.2">
      <c r="A508" s="109">
        <v>504</v>
      </c>
      <c r="B508" s="110">
        <v>1</v>
      </c>
      <c r="C508" s="98" t="s">
        <v>422</v>
      </c>
      <c r="D508" s="346">
        <v>45247</v>
      </c>
      <c r="E508" s="110">
        <v>244</v>
      </c>
      <c r="F508" s="99" t="s">
        <v>1174</v>
      </c>
      <c r="G508" s="99" t="s">
        <v>1174</v>
      </c>
      <c r="H508" s="98" t="s">
        <v>334</v>
      </c>
      <c r="I508" s="127" t="s">
        <v>674</v>
      </c>
      <c r="J508" s="98" t="s">
        <v>674</v>
      </c>
      <c r="K508" s="110">
        <v>6</v>
      </c>
      <c r="L508" s="110">
        <v>35</v>
      </c>
      <c r="M508" s="347">
        <v>45256</v>
      </c>
      <c r="N508" s="305" t="s">
        <v>942</v>
      </c>
      <c r="O508" s="347">
        <v>45261</v>
      </c>
      <c r="P508" s="305" t="s">
        <v>1138</v>
      </c>
      <c r="Q508" s="350" t="s">
        <v>1175</v>
      </c>
      <c r="R508" s="350">
        <v>3123816362</v>
      </c>
      <c r="S508" s="98"/>
      <c r="T508" s="110">
        <v>82681</v>
      </c>
      <c r="U508" s="110">
        <v>124197</v>
      </c>
      <c r="V508" s="110">
        <v>41</v>
      </c>
      <c r="W508" s="110" t="str">
        <f>IF(AD508="CANCELADO","N/A",VLOOKUP(V508,MOVIL!$A:$B,2))</f>
        <v>WLK854</v>
      </c>
      <c r="X508" s="98" t="str">
        <f>IF(AD508="CANCELADO","N/A",VLOOKUP(V508,MOVIL!$A:$P,16))</f>
        <v>PEDREROS ESPEJO MANUEL FERNANDO</v>
      </c>
      <c r="Y508" s="110">
        <f>IF(AD508="CANCELADO","N/A",VLOOKUP(V508,MOVIL!$A:$Q,17))</f>
        <v>3166769803</v>
      </c>
      <c r="Z508" s="135">
        <v>6727644.4990746435</v>
      </c>
      <c r="AA508" s="110"/>
      <c r="AB508" s="110"/>
      <c r="AC508" s="118">
        <f t="shared" si="7"/>
        <v>6727644.4990746435</v>
      </c>
      <c r="AD508" s="117"/>
      <c r="AE508" s="117"/>
    </row>
    <row r="509" spans="1:32" s="107" customFormat="1" ht="21" hidden="1" customHeight="1" x14ac:dyDescent="0.2">
      <c r="A509" s="109">
        <v>505</v>
      </c>
      <c r="B509" s="110">
        <v>2</v>
      </c>
      <c r="C509" s="98" t="s">
        <v>218</v>
      </c>
      <c r="D509" s="111">
        <v>45244</v>
      </c>
      <c r="E509" s="99">
        <v>164</v>
      </c>
      <c r="F509" s="99" t="s">
        <v>1197</v>
      </c>
      <c r="G509" s="98" t="s">
        <v>1198</v>
      </c>
      <c r="H509" s="98" t="s">
        <v>190</v>
      </c>
      <c r="I509" s="127" t="s">
        <v>1113</v>
      </c>
      <c r="J509" s="98" t="s">
        <v>1113</v>
      </c>
      <c r="K509" s="98">
        <v>5</v>
      </c>
      <c r="L509" s="98">
        <v>20</v>
      </c>
      <c r="M509" s="346">
        <v>45256</v>
      </c>
      <c r="N509" s="353" t="s">
        <v>1199</v>
      </c>
      <c r="O509" s="346">
        <v>45261</v>
      </c>
      <c r="P509" s="353" t="s">
        <v>1200</v>
      </c>
      <c r="Q509" s="350" t="s">
        <v>1201</v>
      </c>
      <c r="R509" s="98">
        <v>3204936858</v>
      </c>
      <c r="S509" s="98"/>
      <c r="T509" s="110">
        <v>82682</v>
      </c>
      <c r="U509" s="110">
        <v>124198</v>
      </c>
      <c r="V509" s="110">
        <v>378</v>
      </c>
      <c r="W509" s="110" t="str">
        <f>IF(AD509="CANCELADO","N/A",VLOOKUP(V509,MOVIL!$A:$B,2))</f>
        <v>EQP202</v>
      </c>
      <c r="X509" s="98" t="str">
        <f>IF(AD509="CANCELADO","N/A",VLOOKUP(V509,MOVIL!$A:$P,16))</f>
        <v>VESGA CASALLAS ALBERTO</v>
      </c>
      <c r="Y509" s="110">
        <f>IF(AD509="CANCELADO","N/A",VLOOKUP(V509,MOVIL!$A:$Q,17))</f>
        <v>3105756034</v>
      </c>
      <c r="Z509" s="134">
        <v>3836933.3440461354</v>
      </c>
      <c r="AA509" s="110"/>
      <c r="AB509" s="144"/>
      <c r="AC509" s="118">
        <f t="shared" si="7"/>
        <v>3836933.3440461354</v>
      </c>
      <c r="AD509" s="117"/>
      <c r="AE509" s="117"/>
    </row>
    <row r="510" spans="1:32" s="107" customFormat="1" ht="21" hidden="1" customHeight="1" x14ac:dyDescent="0.2">
      <c r="A510" s="109">
        <v>506</v>
      </c>
      <c r="B510" s="113">
        <v>17</v>
      </c>
      <c r="C510" s="113" t="s">
        <v>21</v>
      </c>
      <c r="D510" s="111">
        <v>45226</v>
      </c>
      <c r="E510" s="113">
        <v>49</v>
      </c>
      <c r="F510" s="174" t="s">
        <v>196</v>
      </c>
      <c r="G510" s="113" t="s">
        <v>1095</v>
      </c>
      <c r="H510" s="98" t="s">
        <v>198</v>
      </c>
      <c r="I510" s="112" t="s">
        <v>902</v>
      </c>
      <c r="J510" s="112" t="s">
        <v>902</v>
      </c>
      <c r="K510" s="110">
        <v>5</v>
      </c>
      <c r="L510" s="110">
        <v>40</v>
      </c>
      <c r="M510" s="111">
        <v>45256</v>
      </c>
      <c r="N510" s="305" t="s">
        <v>1096</v>
      </c>
      <c r="O510" s="111">
        <v>45260</v>
      </c>
      <c r="P510" s="305">
        <v>0.29166666666666669</v>
      </c>
      <c r="Q510" s="98" t="s">
        <v>460</v>
      </c>
      <c r="R510" s="110">
        <v>3115181294</v>
      </c>
      <c r="S510" s="110"/>
      <c r="T510" s="110">
        <v>82680</v>
      </c>
      <c r="U510" s="110">
        <v>124196</v>
      </c>
      <c r="V510" s="110">
        <v>342</v>
      </c>
      <c r="W510" s="110" t="str">
        <f>IF(AD510="CANCELADO","N/A",VLOOKUP(V510,MOVIL!$A:$B,2))</f>
        <v>EXZ188</v>
      </c>
      <c r="X510" s="98" t="str">
        <f>IF(AD510="CANCELADO","N/A",VLOOKUP(V510,MOVIL!$A:$P,16))</f>
        <v>ELI CARREÑO</v>
      </c>
      <c r="Y510" s="110">
        <f>IF(AD510="CANCELADO","N/A",VLOOKUP(V510,MOVIL!$A:$Q,17))</f>
        <v>313608820</v>
      </c>
      <c r="Z510" s="134">
        <v>3751149.1567205573</v>
      </c>
      <c r="AA510" s="110"/>
      <c r="AB510" s="144"/>
      <c r="AC510" s="118">
        <f t="shared" si="7"/>
        <v>3751149.1567205573</v>
      </c>
      <c r="AD510" s="117"/>
      <c r="AE510" s="117"/>
    </row>
    <row r="511" spans="1:32" s="107" customFormat="1" ht="21" hidden="1" customHeight="1" x14ac:dyDescent="0.2">
      <c r="A511" s="109">
        <v>507</v>
      </c>
      <c r="B511" s="110"/>
      <c r="C511" s="155" t="s">
        <v>690</v>
      </c>
      <c r="D511" s="346">
        <v>45247</v>
      </c>
      <c r="E511" s="110">
        <v>54</v>
      </c>
      <c r="F511" s="98" t="s">
        <v>1204</v>
      </c>
      <c r="G511" s="98" t="s">
        <v>1204</v>
      </c>
      <c r="H511" s="98" t="s">
        <v>124</v>
      </c>
      <c r="I511" s="112" t="s">
        <v>902</v>
      </c>
      <c r="J511" s="112" t="s">
        <v>902</v>
      </c>
      <c r="K511" s="110">
        <v>1</v>
      </c>
      <c r="L511" s="110">
        <v>40</v>
      </c>
      <c r="M511" s="111">
        <v>45256</v>
      </c>
      <c r="N511" s="128">
        <v>0.58333333333333337</v>
      </c>
      <c r="O511" s="111">
        <v>45256</v>
      </c>
      <c r="P511" s="128">
        <v>0.83333333333333337</v>
      </c>
      <c r="Q511" s="350" t="s">
        <v>836</v>
      </c>
      <c r="R511" s="350" t="s">
        <v>1203</v>
      </c>
      <c r="S511" s="110"/>
      <c r="T511" s="110">
        <v>82683</v>
      </c>
      <c r="U511" s="110">
        <v>124217</v>
      </c>
      <c r="V511" s="110">
        <v>453</v>
      </c>
      <c r="W511" s="110" t="str">
        <f>IF(AD511="CANCELADO","N/A",VLOOKUP(V511,MOVIL!$A:$B,2))</f>
        <v>KNZ845</v>
      </c>
      <c r="X511" s="98" t="str">
        <f>IF(AD511="CANCELADO","N/A",VLOOKUP(V511,MOVIL!$A:$P,16))</f>
        <v>MORALES SANCHEZ OSCAR ARMANDO</v>
      </c>
      <c r="Y511" s="110">
        <f>IF(AD511="CANCELADO","N/A",VLOOKUP(V511,MOVIL!$A:$Q,17))</f>
        <v>3102463894</v>
      </c>
      <c r="Z511" s="135">
        <v>494469.66156770987</v>
      </c>
      <c r="AA511" s="110"/>
      <c r="AB511" s="145"/>
      <c r="AC511" s="118">
        <f t="shared" si="7"/>
        <v>494469.66156770987</v>
      </c>
      <c r="AD511" s="117"/>
      <c r="AE511" s="117"/>
    </row>
    <row r="512" spans="1:32" s="107" customFormat="1" ht="21" hidden="1" customHeight="1" x14ac:dyDescent="0.2">
      <c r="A512" s="109">
        <v>508</v>
      </c>
      <c r="B512" s="98">
        <v>22</v>
      </c>
      <c r="C512" s="346" t="s">
        <v>21</v>
      </c>
      <c r="D512" s="354">
        <v>45246</v>
      </c>
      <c r="E512" s="99">
        <v>92</v>
      </c>
      <c r="F512" s="99" t="s">
        <v>388</v>
      </c>
      <c r="G512" s="98" t="s">
        <v>1188</v>
      </c>
      <c r="H512" s="98" t="s">
        <v>225</v>
      </c>
      <c r="I512" s="112" t="s">
        <v>902</v>
      </c>
      <c r="J512" s="112" t="s">
        <v>902</v>
      </c>
      <c r="K512" s="98">
        <v>4</v>
      </c>
      <c r="L512" s="98">
        <v>35</v>
      </c>
      <c r="M512" s="346">
        <v>45257</v>
      </c>
      <c r="N512" s="305">
        <v>2.0833333333333332E-2</v>
      </c>
      <c r="O512" s="346">
        <v>45260</v>
      </c>
      <c r="P512" s="305">
        <v>0.58333333333333337</v>
      </c>
      <c r="Q512" s="348" t="s">
        <v>1189</v>
      </c>
      <c r="R512" s="98">
        <v>3015730070</v>
      </c>
      <c r="S512" s="283" t="s">
        <v>1190</v>
      </c>
      <c r="T512" s="110">
        <v>82693</v>
      </c>
      <c r="U512" s="110">
        <v>124225</v>
      </c>
      <c r="V512" s="110">
        <v>393</v>
      </c>
      <c r="W512" s="110" t="str">
        <f>IF(AD512="CANCELADO","N/A",VLOOKUP(V512,MOVIL!$A:$B,2))</f>
        <v>KNZ845</v>
      </c>
      <c r="X512" s="98" t="str">
        <f>IF(AD512="CANCELADO","N/A",VLOOKUP(V512,MOVIL!$A:$P,16))</f>
        <v>MORALES SANCHEZ OSCAR ARMANDO</v>
      </c>
      <c r="Y512" s="110">
        <f>IF(AD512="CANCELADO","N/A",VLOOKUP(V512,MOVIL!$A:$Q,17))</f>
        <v>3102463894</v>
      </c>
      <c r="Z512" s="135">
        <v>3121426.1052273805</v>
      </c>
      <c r="AA512" s="110">
        <v>1</v>
      </c>
      <c r="AB512" s="135">
        <v>1150000</v>
      </c>
      <c r="AC512" s="118">
        <f t="shared" si="7"/>
        <v>4271426.105227381</v>
      </c>
      <c r="AD512" s="117"/>
      <c r="AE512" s="117"/>
    </row>
    <row r="513" spans="1:32" s="107" customFormat="1" ht="21" hidden="1" customHeight="1" x14ac:dyDescent="0.2">
      <c r="A513" s="109">
        <v>509</v>
      </c>
      <c r="B513" s="98">
        <v>22</v>
      </c>
      <c r="C513" s="346" t="s">
        <v>21</v>
      </c>
      <c r="D513" s="354">
        <v>45246</v>
      </c>
      <c r="E513" s="99">
        <v>92</v>
      </c>
      <c r="F513" s="99" t="s">
        <v>388</v>
      </c>
      <c r="G513" s="98" t="s">
        <v>1188</v>
      </c>
      <c r="H513" s="98" t="s">
        <v>225</v>
      </c>
      <c r="I513" s="112" t="s">
        <v>902</v>
      </c>
      <c r="J513" s="112" t="s">
        <v>902</v>
      </c>
      <c r="K513" s="98">
        <v>4</v>
      </c>
      <c r="L513" s="98">
        <v>35</v>
      </c>
      <c r="M513" s="346">
        <v>45257</v>
      </c>
      <c r="N513" s="305">
        <v>2.0833333333333332E-2</v>
      </c>
      <c r="O513" s="346">
        <v>45260</v>
      </c>
      <c r="P513" s="305">
        <v>0.58333333333333337</v>
      </c>
      <c r="Q513" s="348" t="s">
        <v>1189</v>
      </c>
      <c r="R513" s="98">
        <v>3015730070</v>
      </c>
      <c r="S513" s="283" t="s">
        <v>1190</v>
      </c>
      <c r="T513" s="110">
        <v>82693</v>
      </c>
      <c r="U513" s="110">
        <v>124226</v>
      </c>
      <c r="V513" s="110">
        <v>332</v>
      </c>
      <c r="W513" s="110" t="str">
        <f>IF(AD513="CANCELADO","N/A",VLOOKUP(V513,MOVIL!$A:$B,2))</f>
        <v>EXZ188</v>
      </c>
      <c r="X513" s="98" t="str">
        <f>IF(AD513="CANCELADO","N/A",VLOOKUP(V513,MOVIL!$A:$P,16))</f>
        <v>ELI CARREÑO</v>
      </c>
      <c r="Y513" s="110">
        <f>IF(AD513="CANCELADO","N/A",VLOOKUP(V513,MOVIL!$A:$Q,17))</f>
        <v>313608820</v>
      </c>
      <c r="Z513" s="135">
        <v>3121426.1052273805</v>
      </c>
      <c r="AA513" s="110">
        <v>1</v>
      </c>
      <c r="AB513" s="135">
        <v>1150000</v>
      </c>
      <c r="AC513" s="118">
        <f t="shared" si="7"/>
        <v>4271426.105227381</v>
      </c>
      <c r="AD513" s="117"/>
      <c r="AE513" s="117"/>
    </row>
    <row r="514" spans="1:32" s="107" customFormat="1" ht="21" hidden="1" customHeight="1" x14ac:dyDescent="0.2">
      <c r="A514" s="109">
        <v>510</v>
      </c>
      <c r="B514" s="110"/>
      <c r="C514" s="113" t="s">
        <v>139</v>
      </c>
      <c r="D514" s="138">
        <v>45231</v>
      </c>
      <c r="E514" s="113">
        <v>253</v>
      </c>
      <c r="F514" s="307" t="s">
        <v>1123</v>
      </c>
      <c r="G514" s="307" t="s">
        <v>1123</v>
      </c>
      <c r="H514" s="98" t="s">
        <v>158</v>
      </c>
      <c r="I514" s="112" t="s">
        <v>902</v>
      </c>
      <c r="J514" s="112" t="s">
        <v>902</v>
      </c>
      <c r="K514" s="110">
        <v>5</v>
      </c>
      <c r="L514" s="110">
        <v>22</v>
      </c>
      <c r="M514" s="231">
        <v>45258</v>
      </c>
      <c r="N514" s="305">
        <v>0.41666666666666669</v>
      </c>
      <c r="O514" s="231">
        <v>45262</v>
      </c>
      <c r="P514" s="305">
        <v>0.625</v>
      </c>
      <c r="Q514" s="306" t="s">
        <v>1124</v>
      </c>
      <c r="R514" s="306" t="s">
        <v>1125</v>
      </c>
      <c r="S514" s="230" t="s">
        <v>1126</v>
      </c>
      <c r="T514" s="110">
        <v>82725</v>
      </c>
      <c r="U514" s="110">
        <v>124274</v>
      </c>
      <c r="V514" s="110">
        <v>363</v>
      </c>
      <c r="W514" s="110" t="str">
        <f>IF(AD514="CANCELADO","N/A",VLOOKUP(V514,MOVIL!$A:$B,2))</f>
        <v>EQP710</v>
      </c>
      <c r="X514" s="98" t="str">
        <f>IF(AD514="CANCELADO","N/A",VLOOKUP(V514,MOVIL!$A:$P,16))</f>
        <v>CARLOS FERNANDO VELEZ</v>
      </c>
      <c r="Y514" s="110">
        <f>IF(AD514="CANCELADO","N/A",VLOOKUP(V514,MOVIL!$A:$Q,17))</f>
        <v>313608820</v>
      </c>
      <c r="Z514" s="135">
        <v>7338642.6763058063</v>
      </c>
      <c r="AA514" s="110"/>
      <c r="AB514" s="110"/>
      <c r="AC514" s="118">
        <f t="shared" ref="AC514:AC572" si="8">Z514+(AA514*AB514)</f>
        <v>7338642.6763058063</v>
      </c>
      <c r="AD514" s="117"/>
      <c r="AE514" s="117"/>
    </row>
    <row r="515" spans="1:32" s="107" customFormat="1" ht="21" hidden="1" customHeight="1" x14ac:dyDescent="0.2">
      <c r="A515" s="109">
        <v>511</v>
      </c>
      <c r="B515" s="355">
        <v>22</v>
      </c>
      <c r="C515" s="355" t="s">
        <v>21</v>
      </c>
      <c r="D515" s="356">
        <v>45239</v>
      </c>
      <c r="E515" s="355">
        <v>32</v>
      </c>
      <c r="F515" s="355" t="s">
        <v>117</v>
      </c>
      <c r="G515" s="355" t="s">
        <v>55</v>
      </c>
      <c r="H515" s="98" t="s">
        <v>56</v>
      </c>
      <c r="I515" s="112" t="s">
        <v>902</v>
      </c>
      <c r="J515" s="112" t="s">
        <v>902</v>
      </c>
      <c r="K515" s="355">
        <v>1</v>
      </c>
      <c r="L515" s="355">
        <v>10</v>
      </c>
      <c r="M515" s="356">
        <v>45258</v>
      </c>
      <c r="N515" s="305">
        <v>0.25</v>
      </c>
      <c r="O515" s="356">
        <v>45258</v>
      </c>
      <c r="P515" s="305">
        <v>0.75</v>
      </c>
      <c r="Q515" s="355" t="s">
        <v>1149</v>
      </c>
      <c r="R515" s="355">
        <v>3012873000</v>
      </c>
      <c r="S515" s="110"/>
      <c r="T515" s="110">
        <v>82717</v>
      </c>
      <c r="U515" s="110">
        <v>124277</v>
      </c>
      <c r="V515" s="110">
        <v>595</v>
      </c>
      <c r="W515" s="110" t="str">
        <f>IF(AD515="CANCELADO","N/A",VLOOKUP(V515,MOVIL!$A:$B,2))</f>
        <v>LQK873</v>
      </c>
      <c r="X515" s="98" t="str">
        <f>IF(AD515="CANCELADO","N/A",VLOOKUP(V515,MOVIL!$A:$P,16))</f>
        <v>CARREÑO RAMIREZ JHON ARTURO</v>
      </c>
      <c r="Y515" s="110">
        <f>IF(AD515="CANCELADO","N/A",VLOOKUP(V515,MOVIL!$A:$Q,17))</f>
        <v>0</v>
      </c>
      <c r="Z515" s="135">
        <v>820736.61119504599</v>
      </c>
      <c r="AA515" s="110"/>
      <c r="AB515" s="110"/>
      <c r="AC515" s="118">
        <f t="shared" si="8"/>
        <v>820736.61119504599</v>
      </c>
      <c r="AD515" s="117"/>
      <c r="AE515" s="117"/>
    </row>
    <row r="516" spans="1:32" s="107" customFormat="1" ht="21" hidden="1" customHeight="1" x14ac:dyDescent="0.2">
      <c r="A516" s="109">
        <v>512</v>
      </c>
      <c r="B516" s="113">
        <v>20</v>
      </c>
      <c r="C516" s="113" t="s">
        <v>21</v>
      </c>
      <c r="D516" s="111">
        <v>45239</v>
      </c>
      <c r="E516" s="113">
        <v>147</v>
      </c>
      <c r="F516" s="174" t="s">
        <v>1152</v>
      </c>
      <c r="G516" s="113" t="s">
        <v>1152</v>
      </c>
      <c r="H516" s="98" t="s">
        <v>2642</v>
      </c>
      <c r="I516" s="112" t="s">
        <v>902</v>
      </c>
      <c r="J516" s="112" t="s">
        <v>902</v>
      </c>
      <c r="K516" s="113">
        <v>1</v>
      </c>
      <c r="L516" s="113">
        <v>5</v>
      </c>
      <c r="M516" s="111">
        <v>45258</v>
      </c>
      <c r="N516" s="305">
        <v>0.29166666666666669</v>
      </c>
      <c r="O516" s="111">
        <v>45258</v>
      </c>
      <c r="P516" s="305">
        <v>0.70833333333333337</v>
      </c>
      <c r="Q516" s="113" t="s">
        <v>1153</v>
      </c>
      <c r="R516" s="113">
        <v>3123550519</v>
      </c>
      <c r="S516" s="133" t="s">
        <v>1154</v>
      </c>
      <c r="T516" s="110">
        <v>82726</v>
      </c>
      <c r="U516" s="110">
        <v>124275</v>
      </c>
      <c r="V516" s="110">
        <v>365</v>
      </c>
      <c r="W516" s="110" t="str">
        <f>IF(AD516="CANCELADO","N/A",VLOOKUP(V516,MOVIL!$A:$B,2))</f>
        <v>EQP710</v>
      </c>
      <c r="X516" s="98" t="str">
        <f>IF(AD516="CANCELADO","N/A",VLOOKUP(V516,MOVIL!$A:$P,16))</f>
        <v>CARLOS FERNANDO VELEZ</v>
      </c>
      <c r="Y516" s="110">
        <f>IF(AD516="CANCELADO","N/A",VLOOKUP(V516,MOVIL!$A:$Q,17))</f>
        <v>313608820</v>
      </c>
      <c r="Z516" s="134">
        <v>566128.47537392459</v>
      </c>
      <c r="AA516" s="110"/>
      <c r="AB516" s="110"/>
      <c r="AC516" s="118">
        <f t="shared" si="8"/>
        <v>566128.47537392459</v>
      </c>
      <c r="AD516" s="117"/>
      <c r="AE516" s="117"/>
    </row>
    <row r="517" spans="1:32" s="107" customFormat="1" ht="21" hidden="1" customHeight="1" x14ac:dyDescent="0.2">
      <c r="A517" s="109">
        <v>513</v>
      </c>
      <c r="B517" s="113">
        <v>20</v>
      </c>
      <c r="C517" s="113" t="s">
        <v>21</v>
      </c>
      <c r="D517" s="111">
        <v>45239</v>
      </c>
      <c r="E517" s="113">
        <v>147</v>
      </c>
      <c r="F517" s="174" t="s">
        <v>1152</v>
      </c>
      <c r="G517" s="113" t="s">
        <v>1152</v>
      </c>
      <c r="H517" s="98" t="s">
        <v>2642</v>
      </c>
      <c r="I517" s="112" t="s">
        <v>902</v>
      </c>
      <c r="J517" s="112" t="s">
        <v>902</v>
      </c>
      <c r="K517" s="113">
        <v>1</v>
      </c>
      <c r="L517" s="113">
        <v>40</v>
      </c>
      <c r="M517" s="111">
        <v>45258</v>
      </c>
      <c r="N517" s="305">
        <v>0.29166666666666669</v>
      </c>
      <c r="O517" s="111">
        <v>45258</v>
      </c>
      <c r="P517" s="305">
        <v>0.70833333333333337</v>
      </c>
      <c r="Q517" s="113" t="s">
        <v>1153</v>
      </c>
      <c r="R517" s="113">
        <v>3123550519</v>
      </c>
      <c r="S517" s="133" t="s">
        <v>1154</v>
      </c>
      <c r="T517" s="110">
        <v>82726</v>
      </c>
      <c r="U517" s="110">
        <v>124275</v>
      </c>
      <c r="V517" s="110">
        <v>365</v>
      </c>
      <c r="W517" s="110" t="str">
        <f>IF(AD517="CANCELADO","N/A",VLOOKUP(V517,MOVIL!$A:$B,2))</f>
        <v>EQP710</v>
      </c>
      <c r="X517" s="98" t="str">
        <f>IF(AD517="CANCELADO","N/A",VLOOKUP(V517,MOVIL!$A:$P,16))</f>
        <v>CARLOS FERNANDO VELEZ</v>
      </c>
      <c r="Y517" s="110">
        <f>IF(AD517="CANCELADO","N/A",VLOOKUP(V517,MOVIL!$A:$Q,17))</f>
        <v>313608820</v>
      </c>
      <c r="Z517" s="134">
        <v>716128.47537392459</v>
      </c>
      <c r="AA517" s="110"/>
      <c r="AB517" s="110"/>
      <c r="AC517" s="118">
        <f t="shared" si="8"/>
        <v>716128.47537392459</v>
      </c>
      <c r="AD517" s="117"/>
      <c r="AE517" s="117"/>
    </row>
    <row r="518" spans="1:32" s="107" customFormat="1" ht="21" hidden="1" customHeight="1" x14ac:dyDescent="0.2">
      <c r="A518" s="109">
        <v>514</v>
      </c>
      <c r="B518" s="98">
        <v>22</v>
      </c>
      <c r="C518" s="346" t="s">
        <v>21</v>
      </c>
      <c r="D518" s="354">
        <v>45245</v>
      </c>
      <c r="E518" s="99">
        <v>123</v>
      </c>
      <c r="F518" s="99" t="s">
        <v>410</v>
      </c>
      <c r="G518" s="98" t="s">
        <v>1186</v>
      </c>
      <c r="H518" s="98" t="s">
        <v>412</v>
      </c>
      <c r="I518" s="123" t="s">
        <v>902</v>
      </c>
      <c r="J518" s="113" t="s">
        <v>902</v>
      </c>
      <c r="K518" s="98">
        <v>1</v>
      </c>
      <c r="L518" s="98">
        <v>30</v>
      </c>
      <c r="M518" s="346">
        <v>45258</v>
      </c>
      <c r="N518" s="305">
        <v>0.25</v>
      </c>
      <c r="O518" s="346">
        <v>45258</v>
      </c>
      <c r="P518" s="305">
        <v>0.83333333333333337</v>
      </c>
      <c r="Q518" s="348" t="s">
        <v>413</v>
      </c>
      <c r="R518" s="98">
        <v>3112273318</v>
      </c>
      <c r="S518" s="357" t="s">
        <v>1187</v>
      </c>
      <c r="T518" s="110">
        <v>82718</v>
      </c>
      <c r="U518" s="110">
        <v>124267</v>
      </c>
      <c r="V518" s="110">
        <v>476</v>
      </c>
      <c r="W518" s="110" t="str">
        <f>IF(AD518="CANCELADO","N/A",VLOOKUP(V518,MOVIL!$A:$B,2))</f>
        <v>LQK873</v>
      </c>
      <c r="X518" s="98" t="str">
        <f>IF(AD518="CANCELADO","N/A",VLOOKUP(V518,MOVIL!$A:$P,16))</f>
        <v>CARREÑO RAMIREZ JHON ARTURO</v>
      </c>
      <c r="Y518" s="110">
        <f>IF(AD518="CANCELADO","N/A",VLOOKUP(V518,MOVIL!$A:$Q,17))</f>
        <v>0</v>
      </c>
      <c r="Z518" s="135">
        <v>597925.76343355083</v>
      </c>
      <c r="AA518" s="110"/>
      <c r="AB518" s="134"/>
      <c r="AC518" s="118">
        <f t="shared" si="8"/>
        <v>597925.76343355083</v>
      </c>
      <c r="AD518" s="117"/>
      <c r="AE518" s="117"/>
    </row>
    <row r="519" spans="1:32" s="107" customFormat="1" ht="21" hidden="1" customHeight="1" x14ac:dyDescent="0.2">
      <c r="A519" s="109">
        <v>515</v>
      </c>
      <c r="B519" s="110"/>
      <c r="C519" s="113" t="s">
        <v>139</v>
      </c>
      <c r="D519" s="138">
        <v>45216</v>
      </c>
      <c r="E519" s="358">
        <v>295</v>
      </c>
      <c r="F519" s="174" t="s">
        <v>1008</v>
      </c>
      <c r="G519" s="174" t="s">
        <v>1008</v>
      </c>
      <c r="H519" s="98" t="s">
        <v>87</v>
      </c>
      <c r="I519" s="229" t="s">
        <v>1009</v>
      </c>
      <c r="J519" s="230" t="s">
        <v>1009</v>
      </c>
      <c r="K519" s="139">
        <v>1</v>
      </c>
      <c r="L519" s="139">
        <v>29</v>
      </c>
      <c r="M519" s="231">
        <v>45259</v>
      </c>
      <c r="N519" s="305">
        <v>0.25</v>
      </c>
      <c r="O519" s="231">
        <v>45259</v>
      </c>
      <c r="P519" s="305">
        <v>0.79166666666666663</v>
      </c>
      <c r="Q519" s="306" t="s">
        <v>1010</v>
      </c>
      <c r="R519" s="235">
        <v>3003620605</v>
      </c>
      <c r="S519" s="230" t="s">
        <v>1009</v>
      </c>
      <c r="T519" s="110">
        <v>82729</v>
      </c>
      <c r="U519" s="110">
        <v>124167</v>
      </c>
      <c r="V519" s="110">
        <v>476</v>
      </c>
      <c r="W519" s="110" t="str">
        <f>IF(AD519="CANCELADO","N/A",VLOOKUP(V519,MOVIL!$A:$B,2))</f>
        <v>LQK873</v>
      </c>
      <c r="X519" s="98" t="str">
        <f>IF(AD519="CANCELADO","N/A",VLOOKUP(V519,MOVIL!$A:$P,16))</f>
        <v>CARREÑO RAMIREZ JHON ARTURO</v>
      </c>
      <c r="Y519" s="110">
        <f>IF(AD519="CANCELADO","N/A",VLOOKUP(V519,MOVIL!$A:$Q,17))</f>
        <v>0</v>
      </c>
      <c r="Z519" s="135">
        <v>692667.65100000007</v>
      </c>
      <c r="AA519" s="110"/>
      <c r="AB519" s="110"/>
      <c r="AC519" s="118">
        <f t="shared" si="8"/>
        <v>692667.65100000007</v>
      </c>
      <c r="AD519" s="117"/>
      <c r="AE519" s="117"/>
    </row>
    <row r="520" spans="1:32" s="107" customFormat="1" ht="21" hidden="1" customHeight="1" x14ac:dyDescent="0.2">
      <c r="A520" s="109">
        <v>516</v>
      </c>
      <c r="B520" s="113">
        <v>66</v>
      </c>
      <c r="C520" s="350" t="s">
        <v>139</v>
      </c>
      <c r="D520" s="354">
        <v>45247</v>
      </c>
      <c r="E520" s="177">
        <v>112</v>
      </c>
      <c r="F520" s="359" t="s">
        <v>1170</v>
      </c>
      <c r="G520" s="359" t="s">
        <v>1170</v>
      </c>
      <c r="H520" s="98" t="s">
        <v>497</v>
      </c>
      <c r="I520" s="345" t="s">
        <v>1171</v>
      </c>
      <c r="J520" s="345" t="s">
        <v>1171</v>
      </c>
      <c r="K520" s="110">
        <v>2</v>
      </c>
      <c r="L520" s="110">
        <v>29</v>
      </c>
      <c r="M520" s="347">
        <v>45259</v>
      </c>
      <c r="N520" s="305">
        <v>0.25</v>
      </c>
      <c r="O520" s="347">
        <v>45260</v>
      </c>
      <c r="P520" s="305">
        <v>0.66666666666666663</v>
      </c>
      <c r="Q520" s="348" t="s">
        <v>1172</v>
      </c>
      <c r="R520" s="348">
        <v>3196399178</v>
      </c>
      <c r="S520" s="350" t="s">
        <v>1173</v>
      </c>
      <c r="T520" s="110">
        <v>82730</v>
      </c>
      <c r="U520" s="110">
        <v>124166</v>
      </c>
      <c r="V520" s="110">
        <v>98</v>
      </c>
      <c r="W520" s="110" t="str">
        <f>IF(AD520="CANCELADO","N/A",VLOOKUP(V520,MOVIL!$A:$B,2))</f>
        <v>WLK854</v>
      </c>
      <c r="X520" s="98" t="str">
        <f>IF(AD520="CANCELADO","N/A",VLOOKUP(V520,MOVIL!$A:$P,16))</f>
        <v>PEDREROS ESPEJO MANUEL FERNANDO</v>
      </c>
      <c r="Y520" s="110">
        <f>IF(AD520="CANCELADO","N/A",VLOOKUP(V520,MOVIL!$A:$Q,17))</f>
        <v>3166769803</v>
      </c>
      <c r="Z520" s="134">
        <v>1484561.0186584098</v>
      </c>
      <c r="AA520" s="110"/>
      <c r="AB520" s="110"/>
      <c r="AC520" s="118">
        <f t="shared" si="8"/>
        <v>1484561.0186584098</v>
      </c>
      <c r="AD520" s="117"/>
      <c r="AE520" s="117"/>
    </row>
    <row r="521" spans="1:32" s="107" customFormat="1" ht="21" hidden="1" customHeight="1" x14ac:dyDescent="0.2">
      <c r="A521" s="109">
        <v>517</v>
      </c>
      <c r="B521" s="104">
        <v>22</v>
      </c>
      <c r="C521" s="346" t="s">
        <v>21</v>
      </c>
      <c r="D521" s="343">
        <v>45248</v>
      </c>
      <c r="E521" s="105">
        <v>92</v>
      </c>
      <c r="F521" s="365" t="s">
        <v>223</v>
      </c>
      <c r="G521" s="104" t="s">
        <v>1193</v>
      </c>
      <c r="H521" s="98" t="s">
        <v>225</v>
      </c>
      <c r="I521" s="113" t="s">
        <v>902</v>
      </c>
      <c r="J521" s="113" t="s">
        <v>902</v>
      </c>
      <c r="K521" s="98">
        <v>3</v>
      </c>
      <c r="L521" s="104">
        <v>42</v>
      </c>
      <c r="M521" s="342">
        <v>45259</v>
      </c>
      <c r="N521" s="310">
        <v>1.0416666666666666E-2</v>
      </c>
      <c r="O521" s="342">
        <v>45261</v>
      </c>
      <c r="P521" s="310">
        <v>0.66666666666666663</v>
      </c>
      <c r="Q521" s="345" t="s">
        <v>1194</v>
      </c>
      <c r="R521" s="104">
        <v>3158656543</v>
      </c>
      <c r="S521" s="145"/>
      <c r="T521" s="110">
        <v>82731</v>
      </c>
      <c r="U521" s="110">
        <v>124174</v>
      </c>
      <c r="V521" s="145">
        <v>390</v>
      </c>
      <c r="W521" s="110" t="str">
        <f>IF(AD521="CANCELADO","N/A",VLOOKUP(V521,MOVIL!$A:$B,2))</f>
        <v>KNZ843</v>
      </c>
      <c r="X521" s="98" t="str">
        <f>IF(AD521="CANCELADO","N/A",VLOOKUP(V521,MOVIL!$A:$P,16))</f>
        <v>SEPULVEDA FIGUEROA JULIO CESAR</v>
      </c>
      <c r="Y521" s="110">
        <f>IF(AD521="CANCELADO","N/A",VLOOKUP(V521,MOVIL!$A:$Q,17))</f>
        <v>3202728427</v>
      </c>
      <c r="Z521" s="135">
        <v>3171426.1052273805</v>
      </c>
      <c r="AA521" s="145"/>
      <c r="AB521" s="145"/>
      <c r="AC521" s="131">
        <f t="shared" si="8"/>
        <v>3171426.1052273805</v>
      </c>
      <c r="AD521" s="117"/>
      <c r="AE521" s="117"/>
    </row>
    <row r="522" spans="1:32" s="107" customFormat="1" ht="21" hidden="1" customHeight="1" x14ac:dyDescent="0.2">
      <c r="A522" s="109">
        <v>518</v>
      </c>
      <c r="B522" s="322">
        <v>17</v>
      </c>
      <c r="C522" s="322" t="s">
        <v>21</v>
      </c>
      <c r="D522" s="323">
        <v>45226</v>
      </c>
      <c r="E522" s="322">
        <v>122</v>
      </c>
      <c r="F522" s="324" t="s">
        <v>272</v>
      </c>
      <c r="G522" s="322" t="s">
        <v>1206</v>
      </c>
      <c r="H522" s="184"/>
      <c r="I522" s="182" t="s">
        <v>402</v>
      </c>
      <c r="J522" s="182" t="s">
        <v>402</v>
      </c>
      <c r="K522" s="186">
        <v>8</v>
      </c>
      <c r="L522" s="246">
        <v>36</v>
      </c>
      <c r="M522" s="323">
        <v>45261</v>
      </c>
      <c r="N522" s="325">
        <v>0.29166666666666669</v>
      </c>
      <c r="O522" s="323">
        <v>45261</v>
      </c>
      <c r="P522" s="325">
        <v>0.75</v>
      </c>
      <c r="Q522" s="308" t="s">
        <v>597</v>
      </c>
      <c r="R522" s="246">
        <v>3132892963</v>
      </c>
      <c r="S522" s="360" t="s">
        <v>1207</v>
      </c>
      <c r="T522" s="186"/>
      <c r="U522" s="186"/>
      <c r="V522" s="246"/>
      <c r="W522" s="186" t="str">
        <f>IF(AD522="CANCELADO","N/A",VLOOKUP(V522,MOVIL!$A:$B,2))</f>
        <v>N/A</v>
      </c>
      <c r="X522" s="184" t="str">
        <f>IF(AD522="CANCELADO","N/A",VLOOKUP(V522,MOVIL!$A:$P,16))</f>
        <v>N/A</v>
      </c>
      <c r="Y522" s="186" t="str">
        <f>IF(AD522="CANCELADO","N/A",VLOOKUP(V522,MOVIL!$A:$Q,17))</f>
        <v>N/A</v>
      </c>
      <c r="Z522" s="246"/>
      <c r="AA522" s="246"/>
      <c r="AB522" s="246"/>
      <c r="AC522" s="361">
        <f t="shared" si="8"/>
        <v>0</v>
      </c>
      <c r="AD522" s="193" t="s">
        <v>827</v>
      </c>
      <c r="AE522" s="181"/>
      <c r="AF522" s="382"/>
    </row>
    <row r="523" spans="1:32" s="107" customFormat="1" ht="21" hidden="1" customHeight="1" x14ac:dyDescent="0.2">
      <c r="A523" s="109">
        <v>519</v>
      </c>
      <c r="B523" s="104">
        <v>1</v>
      </c>
      <c r="C523" s="104" t="s">
        <v>218</v>
      </c>
      <c r="D523" s="342">
        <v>45244</v>
      </c>
      <c r="E523" s="104">
        <v>151</v>
      </c>
      <c r="F523" s="105" t="s">
        <v>1220</v>
      </c>
      <c r="G523" s="105" t="s">
        <v>1220</v>
      </c>
      <c r="H523" s="98" t="s">
        <v>2666</v>
      </c>
      <c r="I523" s="98" t="s">
        <v>1130</v>
      </c>
      <c r="J523" s="98" t="s">
        <v>1130</v>
      </c>
      <c r="K523" s="98">
        <v>2</v>
      </c>
      <c r="L523" s="104">
        <v>16</v>
      </c>
      <c r="M523" s="342">
        <v>45261</v>
      </c>
      <c r="N523" s="310">
        <v>0.875</v>
      </c>
      <c r="O523" s="342">
        <v>45269</v>
      </c>
      <c r="P523" s="310" t="s">
        <v>1221</v>
      </c>
      <c r="Q523" s="345" t="s">
        <v>1222</v>
      </c>
      <c r="R523" s="345" t="s">
        <v>1223</v>
      </c>
      <c r="S523" s="104" t="s">
        <v>1224</v>
      </c>
      <c r="T523" s="110">
        <v>82786</v>
      </c>
      <c r="U523" s="110">
        <v>124394</v>
      </c>
      <c r="V523" s="145">
        <v>207</v>
      </c>
      <c r="W523" s="110" t="str">
        <f>IF(AD523="CANCELADO","N/A",VLOOKUP(V523,MOVIL!$A:$B,2))</f>
        <v>WLK854</v>
      </c>
      <c r="X523" s="98" t="str">
        <f>IF(AD523="CANCELADO","N/A",VLOOKUP(V523,MOVIL!$A:$P,16))</f>
        <v>PEDREROS ESPEJO MANUEL FERNANDO</v>
      </c>
      <c r="Y523" s="110">
        <f>IF(AD523="CANCELADO","N/A",VLOOKUP(V523,MOVIL!$A:$Q,17))</f>
        <v>3166769803</v>
      </c>
      <c r="Z523" s="135">
        <v>2628108.4776149509</v>
      </c>
      <c r="AA523" s="145"/>
      <c r="AB523" s="145"/>
      <c r="AC523" s="131">
        <f t="shared" si="8"/>
        <v>2628108.4776149509</v>
      </c>
      <c r="AD523" s="110"/>
      <c r="AE523" s="117"/>
    </row>
    <row r="524" spans="1:32" s="107" customFormat="1" ht="21" hidden="1" customHeight="1" x14ac:dyDescent="0.2">
      <c r="A524" s="109">
        <v>520</v>
      </c>
      <c r="B524" s="104">
        <v>1</v>
      </c>
      <c r="C524" s="98" t="s">
        <v>218</v>
      </c>
      <c r="D524" s="342">
        <v>45244</v>
      </c>
      <c r="E524" s="104">
        <v>151</v>
      </c>
      <c r="F524" s="105" t="s">
        <v>1220</v>
      </c>
      <c r="G524" s="105" t="s">
        <v>1220</v>
      </c>
      <c r="H524" s="98" t="s">
        <v>2666</v>
      </c>
      <c r="I524" s="127" t="s">
        <v>1130</v>
      </c>
      <c r="J524" s="98" t="s">
        <v>1130</v>
      </c>
      <c r="K524" s="104">
        <v>2</v>
      </c>
      <c r="L524" s="104">
        <v>16</v>
      </c>
      <c r="M524" s="342">
        <v>45261</v>
      </c>
      <c r="N524" s="310">
        <v>0.875</v>
      </c>
      <c r="O524" s="342">
        <v>45269</v>
      </c>
      <c r="P524" s="310" t="s">
        <v>1221</v>
      </c>
      <c r="Q524" s="345" t="s">
        <v>1222</v>
      </c>
      <c r="R524" s="345" t="s">
        <v>1223</v>
      </c>
      <c r="S524" s="104" t="s">
        <v>1224</v>
      </c>
      <c r="T524" s="145">
        <v>82786</v>
      </c>
      <c r="U524" s="145"/>
      <c r="V524" s="145">
        <v>439</v>
      </c>
      <c r="W524" s="110" t="str">
        <f>IF(AD524="CANCELADO","N/A",VLOOKUP(V524,MOVIL!$A:$B,2))</f>
        <v>KNZ845</v>
      </c>
      <c r="X524" s="98" t="str">
        <f>IF(AD524="CANCELADO","N/A",VLOOKUP(V524,MOVIL!$A:$P,16))</f>
        <v>MORALES SANCHEZ OSCAR ARMANDO</v>
      </c>
      <c r="Y524" s="110">
        <f>IF(AD524="CANCELADO","N/A",VLOOKUP(V524,MOVIL!$A:$Q,17))</f>
        <v>3102463894</v>
      </c>
      <c r="Z524" s="135">
        <v>2628108.4776149509</v>
      </c>
      <c r="AA524" s="145"/>
      <c r="AB524" s="145"/>
      <c r="AC524" s="118">
        <f t="shared" si="8"/>
        <v>2628108.4776149509</v>
      </c>
      <c r="AD524" s="110"/>
      <c r="AE524" s="117"/>
    </row>
    <row r="525" spans="1:32" s="107" customFormat="1" ht="21" hidden="1" customHeight="1" x14ac:dyDescent="0.2">
      <c r="A525" s="109">
        <v>521</v>
      </c>
      <c r="B525" s="113">
        <v>23</v>
      </c>
      <c r="C525" s="113" t="s">
        <v>1227</v>
      </c>
      <c r="D525" s="111">
        <v>45261</v>
      </c>
      <c r="E525" s="113">
        <v>323</v>
      </c>
      <c r="F525" s="307" t="s">
        <v>947</v>
      </c>
      <c r="G525" s="113" t="s">
        <v>1228</v>
      </c>
      <c r="H525" s="98" t="s">
        <v>97</v>
      </c>
      <c r="I525" s="123" t="s">
        <v>1229</v>
      </c>
      <c r="J525" s="113" t="s">
        <v>1230</v>
      </c>
      <c r="K525" s="113">
        <v>1</v>
      </c>
      <c r="L525" s="113">
        <v>40</v>
      </c>
      <c r="M525" s="111">
        <v>45261</v>
      </c>
      <c r="N525" s="121" t="s">
        <v>1231</v>
      </c>
      <c r="O525" s="111">
        <v>45261</v>
      </c>
      <c r="P525" s="121" t="s">
        <v>1232</v>
      </c>
      <c r="Q525" s="113" t="s">
        <v>1233</v>
      </c>
      <c r="R525" s="113">
        <v>3152525028</v>
      </c>
      <c r="S525" s="110"/>
      <c r="T525" s="110">
        <v>82788</v>
      </c>
      <c r="U525" s="110">
        <v>124398</v>
      </c>
      <c r="V525" s="110">
        <v>409</v>
      </c>
      <c r="W525" s="110" t="str">
        <f>IF(AD525="CANCELADO","N/A",VLOOKUP(V525,MOVIL!$A:$B,2))</f>
        <v>KNZ845</v>
      </c>
      <c r="X525" s="98" t="str">
        <f>IF(AD525="CANCELADO","N/A",VLOOKUP(V525,MOVIL!$A:$P,16))</f>
        <v>MORALES SANCHEZ OSCAR ARMANDO</v>
      </c>
      <c r="Y525" s="110">
        <f>IF(AD525="CANCELADO","N/A",VLOOKUP(V525,MOVIL!$A:$Q,17))</f>
        <v>3102463894</v>
      </c>
      <c r="Z525" s="134">
        <v>313732.47492571932</v>
      </c>
      <c r="AA525" s="110"/>
      <c r="AB525" s="110"/>
      <c r="AC525" s="118">
        <f t="shared" si="8"/>
        <v>313732.47492571932</v>
      </c>
      <c r="AD525" s="110"/>
      <c r="AE525" s="117"/>
    </row>
    <row r="526" spans="1:32" s="107" customFormat="1" ht="21" hidden="1" customHeight="1" x14ac:dyDescent="0.2">
      <c r="A526" s="109">
        <v>522</v>
      </c>
      <c r="B526" s="110">
        <v>1</v>
      </c>
      <c r="C526" s="98" t="s">
        <v>218</v>
      </c>
      <c r="D526" s="111">
        <v>45226</v>
      </c>
      <c r="E526" s="99">
        <v>257</v>
      </c>
      <c r="F526" s="99" t="s">
        <v>1208</v>
      </c>
      <c r="G526" s="98" t="s">
        <v>1208</v>
      </c>
      <c r="H526" s="98" t="s">
        <v>611</v>
      </c>
      <c r="I526" s="104" t="s">
        <v>1225</v>
      </c>
      <c r="J526" s="104" t="s">
        <v>1226</v>
      </c>
      <c r="K526" s="98">
        <v>5</v>
      </c>
      <c r="L526" s="98">
        <v>36</v>
      </c>
      <c r="M526" s="346">
        <v>45263</v>
      </c>
      <c r="N526" s="353" t="s">
        <v>1200</v>
      </c>
      <c r="O526" s="346">
        <v>45267</v>
      </c>
      <c r="P526" s="353" t="s">
        <v>1200</v>
      </c>
      <c r="Q526" s="348" t="s">
        <v>1209</v>
      </c>
      <c r="R526" s="98" t="s">
        <v>1210</v>
      </c>
      <c r="S526" s="110"/>
      <c r="T526" s="110">
        <v>82829</v>
      </c>
      <c r="U526" s="110">
        <v>124505</v>
      </c>
      <c r="V526" s="110">
        <v>41</v>
      </c>
      <c r="W526" s="110" t="str">
        <f>IF(AD526="CANCELADO","N/A",VLOOKUP(V526,MOVIL!$A:$B,2))</f>
        <v>WLK854</v>
      </c>
      <c r="X526" s="98" t="str">
        <f>IF(AD526="CANCELADO","N/A",VLOOKUP(V526,MOVIL!$A:$P,16))</f>
        <v>PEDREROS ESPEJO MANUEL FERNANDO</v>
      </c>
      <c r="Y526" s="110">
        <f>IF(AD526="CANCELADO","N/A",VLOOKUP(V526,MOVIL!$A:$Q,17))</f>
        <v>3166769803</v>
      </c>
      <c r="Z526" s="134">
        <v>3265608.0023235697</v>
      </c>
      <c r="AA526" s="110">
        <v>2</v>
      </c>
      <c r="AB526" s="134">
        <v>1150000</v>
      </c>
      <c r="AC526" s="118">
        <f t="shared" si="8"/>
        <v>5565608.0023235697</v>
      </c>
      <c r="AD526" s="110"/>
      <c r="AE526" s="117"/>
    </row>
    <row r="527" spans="1:32" s="107" customFormat="1" ht="21" hidden="1" customHeight="1" x14ac:dyDescent="0.2">
      <c r="A527" s="109">
        <v>523</v>
      </c>
      <c r="B527" s="246"/>
      <c r="C527" s="308" t="s">
        <v>218</v>
      </c>
      <c r="D527" s="323">
        <v>45226</v>
      </c>
      <c r="E527" s="322">
        <v>257</v>
      </c>
      <c r="F527" s="308" t="s">
        <v>1208</v>
      </c>
      <c r="G527" s="322" t="s">
        <v>1208</v>
      </c>
      <c r="H527" s="184"/>
      <c r="I527" s="262" t="s">
        <v>902</v>
      </c>
      <c r="J527" s="182" t="s">
        <v>902</v>
      </c>
      <c r="K527" s="246">
        <v>4</v>
      </c>
      <c r="L527" s="246">
        <v>32</v>
      </c>
      <c r="M527" s="323">
        <v>45264</v>
      </c>
      <c r="N527" s="325" t="s">
        <v>624</v>
      </c>
      <c r="O527" s="323">
        <v>45267</v>
      </c>
      <c r="P527" s="325" t="s">
        <v>1200</v>
      </c>
      <c r="Q527" s="308" t="s">
        <v>1209</v>
      </c>
      <c r="R527" s="323" t="s">
        <v>1210</v>
      </c>
      <c r="S527" s="326" t="s">
        <v>827</v>
      </c>
      <c r="T527" s="246"/>
      <c r="U527" s="246"/>
      <c r="V527" s="246"/>
      <c r="W527" s="186" t="str">
        <f>IF(AD527="CANCELADO","N/A",VLOOKUP(V527,MOVIL!$A:$B,2))</f>
        <v>N/A</v>
      </c>
      <c r="X527" s="184" t="str">
        <f>IF(AD527="CANCELADO","N/A",VLOOKUP(V527,MOVIL!$A:$P,16))</f>
        <v>N/A</v>
      </c>
      <c r="Y527" s="186" t="str">
        <f>IF(AD527="CANCELADO","N/A",VLOOKUP(V527,MOVIL!$A:$Q,17))</f>
        <v>N/A</v>
      </c>
      <c r="Z527" s="246"/>
      <c r="AA527" s="246"/>
      <c r="AB527" s="246"/>
      <c r="AC527" s="192">
        <f t="shared" si="8"/>
        <v>0</v>
      </c>
      <c r="AD527" s="193" t="s">
        <v>827</v>
      </c>
      <c r="AE527" s="181"/>
      <c r="AF527" s="382"/>
    </row>
    <row r="528" spans="1:32" s="107" customFormat="1" ht="21" hidden="1" customHeight="1" x14ac:dyDescent="0.2">
      <c r="A528" s="109">
        <v>524</v>
      </c>
      <c r="B528" s="145">
        <v>67</v>
      </c>
      <c r="C528" s="362" t="s">
        <v>139</v>
      </c>
      <c r="D528" s="342">
        <v>45247</v>
      </c>
      <c r="E528" s="145">
        <v>309</v>
      </c>
      <c r="F528" s="104" t="s">
        <v>1211</v>
      </c>
      <c r="G528" s="104" t="s">
        <v>1211</v>
      </c>
      <c r="H528" s="98" t="s">
        <v>500</v>
      </c>
      <c r="I528" s="127" t="s">
        <v>1212</v>
      </c>
      <c r="J528" s="98" t="s">
        <v>1212</v>
      </c>
      <c r="K528" s="145">
        <v>4</v>
      </c>
      <c r="L528" s="145">
        <v>21</v>
      </c>
      <c r="M528" s="363">
        <v>45264</v>
      </c>
      <c r="N528" s="364" t="s">
        <v>1213</v>
      </c>
      <c r="O528" s="363">
        <v>45267</v>
      </c>
      <c r="P528" s="310">
        <v>0.9375</v>
      </c>
      <c r="Q528" s="345" t="s">
        <v>1214</v>
      </c>
      <c r="R528" s="345" t="s">
        <v>1215</v>
      </c>
      <c r="S528" s="104" t="s">
        <v>1216</v>
      </c>
      <c r="T528" s="145">
        <v>82853</v>
      </c>
      <c r="U528" s="145">
        <v>124538</v>
      </c>
      <c r="V528" s="145">
        <v>450</v>
      </c>
      <c r="W528" s="110" t="str">
        <f>IF(AD528="CANCELADO","N/A",VLOOKUP(V528,MOVIL!$A:$B,2))</f>
        <v>KNZ845</v>
      </c>
      <c r="X528" s="98" t="str">
        <f>IF(AD528="CANCELADO","N/A",VLOOKUP(V528,MOVIL!$A:$P,16))</f>
        <v>MORALES SANCHEZ OSCAR ARMANDO</v>
      </c>
      <c r="Y528" s="110">
        <f>IF(AD528="CANCELADO","N/A",VLOOKUP(V528,MOVIL!$A:$Q,17))</f>
        <v>3102463894</v>
      </c>
      <c r="Z528" s="135">
        <v>5320520.3378274301</v>
      </c>
      <c r="AA528" s="145"/>
      <c r="AB528" s="145"/>
      <c r="AC528" s="118">
        <f t="shared" si="8"/>
        <v>5320520.3378274301</v>
      </c>
      <c r="AD528" s="110"/>
      <c r="AE528" s="117"/>
    </row>
    <row r="529" spans="1:42" s="107" customFormat="1" ht="21" hidden="1" customHeight="1" x14ac:dyDescent="0.2">
      <c r="A529" s="109">
        <v>525</v>
      </c>
      <c r="B529" s="145">
        <v>68</v>
      </c>
      <c r="C529" s="350" t="s">
        <v>139</v>
      </c>
      <c r="D529" s="342">
        <v>45247</v>
      </c>
      <c r="E529" s="145">
        <v>266</v>
      </c>
      <c r="F529" s="365" t="s">
        <v>1217</v>
      </c>
      <c r="G529" s="105" t="s">
        <v>1217</v>
      </c>
      <c r="H529" s="98" t="s">
        <v>247</v>
      </c>
      <c r="I529" s="98" t="s">
        <v>1218</v>
      </c>
      <c r="J529" s="98" t="s">
        <v>1218</v>
      </c>
      <c r="K529" s="145">
        <v>1</v>
      </c>
      <c r="L529" s="145">
        <v>40</v>
      </c>
      <c r="M529" s="363">
        <v>45264</v>
      </c>
      <c r="N529" s="310">
        <v>0.25</v>
      </c>
      <c r="O529" s="363">
        <v>45264</v>
      </c>
      <c r="P529" s="310">
        <v>0.83333333333333337</v>
      </c>
      <c r="Q529" s="345" t="s">
        <v>695</v>
      </c>
      <c r="R529" s="345">
        <v>3138515855</v>
      </c>
      <c r="S529" s="104" t="s">
        <v>1219</v>
      </c>
      <c r="T529" s="145">
        <v>82854</v>
      </c>
      <c r="U529" s="145">
        <v>124539</v>
      </c>
      <c r="V529" s="145">
        <v>471</v>
      </c>
      <c r="W529" s="110" t="str">
        <f>IF(AD529="CANCELADO","N/A",VLOOKUP(V529,MOVIL!$A:$B,2))</f>
        <v>LQK873</v>
      </c>
      <c r="X529" s="98" t="str">
        <f>IF(AD529="CANCELADO","N/A",VLOOKUP(V529,MOVIL!$A:$P,16))</f>
        <v>CARREÑO RAMIREZ JHON ARTURO</v>
      </c>
      <c r="Y529" s="110">
        <f>IF(AD529="CANCELADO","N/A",VLOOKUP(V529,MOVIL!$A:$Q,17))</f>
        <v>0</v>
      </c>
      <c r="Z529" s="134">
        <v>1103922.2751956959</v>
      </c>
      <c r="AA529" s="145"/>
      <c r="AB529" s="145"/>
      <c r="AC529" s="118">
        <f t="shared" si="8"/>
        <v>1103922.2751956959</v>
      </c>
      <c r="AD529" s="110"/>
      <c r="AE529" s="117"/>
    </row>
    <row r="530" spans="1:42" s="107" customFormat="1" ht="21" hidden="1" customHeight="1" x14ac:dyDescent="0.2">
      <c r="A530" s="109">
        <v>526</v>
      </c>
      <c r="B530" s="145">
        <v>68</v>
      </c>
      <c r="C530" s="362" t="s">
        <v>139</v>
      </c>
      <c r="D530" s="342">
        <v>45247</v>
      </c>
      <c r="E530" s="145">
        <v>266</v>
      </c>
      <c r="F530" s="365" t="s">
        <v>1217</v>
      </c>
      <c r="G530" s="105" t="s">
        <v>1217</v>
      </c>
      <c r="H530" s="98" t="s">
        <v>247</v>
      </c>
      <c r="I530" s="98" t="s">
        <v>1218</v>
      </c>
      <c r="J530" s="98" t="s">
        <v>1218</v>
      </c>
      <c r="K530" s="145">
        <v>1</v>
      </c>
      <c r="L530" s="145">
        <v>40</v>
      </c>
      <c r="M530" s="363">
        <v>45264</v>
      </c>
      <c r="N530" s="310">
        <v>0.25</v>
      </c>
      <c r="O530" s="363">
        <v>45264</v>
      </c>
      <c r="P530" s="310">
        <v>0.83333333333333337</v>
      </c>
      <c r="Q530" s="345" t="s">
        <v>695</v>
      </c>
      <c r="R530" s="345">
        <v>3138515855</v>
      </c>
      <c r="S530" s="98" t="s">
        <v>1219</v>
      </c>
      <c r="T530" s="110">
        <v>82854</v>
      </c>
      <c r="U530" s="110">
        <v>124540</v>
      </c>
      <c r="V530" s="110">
        <v>480</v>
      </c>
      <c r="W530" s="110" t="str">
        <f>IF(AD530="CANCELADO","N/A",VLOOKUP(V530,MOVIL!$A:$B,2))</f>
        <v>LQK873</v>
      </c>
      <c r="X530" s="98" t="str">
        <f>IF(AD530="CANCELADO","N/A",VLOOKUP(V530,MOVIL!$A:$P,16))</f>
        <v>CARREÑO RAMIREZ JHON ARTURO</v>
      </c>
      <c r="Y530" s="110">
        <f>IF(AD530="CANCELADO","N/A",VLOOKUP(V530,MOVIL!$A:$Q,17))</f>
        <v>0</v>
      </c>
      <c r="Z530" s="134">
        <v>1103922.2751956959</v>
      </c>
      <c r="AA530" s="110"/>
      <c r="AB530" s="110"/>
      <c r="AC530" s="118">
        <f t="shared" si="8"/>
        <v>1103922.2751956959</v>
      </c>
      <c r="AD530" s="110"/>
      <c r="AE530" s="117"/>
    </row>
    <row r="531" spans="1:42" s="107" customFormat="1" ht="21" hidden="1" customHeight="1" x14ac:dyDescent="0.2">
      <c r="A531" s="109">
        <v>527</v>
      </c>
      <c r="B531" s="112">
        <v>1</v>
      </c>
      <c r="C531" s="366" t="s">
        <v>690</v>
      </c>
      <c r="D531" s="273">
        <v>45259</v>
      </c>
      <c r="E531" s="112" t="s">
        <v>2668</v>
      </c>
      <c r="F531" s="367" t="s">
        <v>2669</v>
      </c>
      <c r="G531" s="112" t="s">
        <v>2669</v>
      </c>
      <c r="H531" s="98" t="s">
        <v>2672</v>
      </c>
      <c r="I531" s="112" t="s">
        <v>902</v>
      </c>
      <c r="J531" s="112" t="s">
        <v>902</v>
      </c>
      <c r="K531" s="112">
        <v>1</v>
      </c>
      <c r="L531" s="112">
        <v>40</v>
      </c>
      <c r="M531" s="273">
        <v>45270</v>
      </c>
      <c r="N531" s="115" t="s">
        <v>2670</v>
      </c>
      <c r="O531" s="273">
        <v>45270</v>
      </c>
      <c r="P531" s="115" t="s">
        <v>2671</v>
      </c>
      <c r="Q531" s="112" t="s">
        <v>836</v>
      </c>
      <c r="R531" s="112" t="s">
        <v>1203</v>
      </c>
      <c r="S531" s="110"/>
      <c r="T531" s="110">
        <v>82994</v>
      </c>
      <c r="U531" s="110">
        <v>124779</v>
      </c>
      <c r="V531" s="110">
        <v>425</v>
      </c>
      <c r="W531" s="110" t="str">
        <f>IF(AD531="CANCELADO","N/A",VLOOKUP(V531,MOVIL!$A:$B,2))</f>
        <v>KNZ845</v>
      </c>
      <c r="X531" s="98" t="str">
        <f>IF(AD531="CANCELADO","N/A",VLOOKUP(V531,MOVIL!$A:$P,16))</f>
        <v>MORALES SANCHEZ OSCAR ARMANDO</v>
      </c>
      <c r="Y531" s="110">
        <f>IF(AD531="CANCELADO","N/A",VLOOKUP(V531,MOVIL!$A:$Q,17))</f>
        <v>3102463894</v>
      </c>
      <c r="Z531" s="116">
        <v>1432256.9507478492</v>
      </c>
      <c r="AA531" s="110"/>
      <c r="AB531" s="110"/>
      <c r="AC531" s="118">
        <f t="shared" si="8"/>
        <v>1432256.9507478492</v>
      </c>
      <c r="AD531" s="110"/>
      <c r="AE531" s="110"/>
      <c r="AF531" s="126"/>
    </row>
    <row r="532" spans="1:42" s="107" customFormat="1" ht="21" hidden="1" customHeight="1" x14ac:dyDescent="0.2">
      <c r="A532" s="109">
        <v>528</v>
      </c>
      <c r="B532" s="112">
        <v>24</v>
      </c>
      <c r="C532" s="112" t="s">
        <v>21</v>
      </c>
      <c r="D532" s="273">
        <v>45265</v>
      </c>
      <c r="E532" s="112">
        <v>84</v>
      </c>
      <c r="F532" s="367" t="s">
        <v>127</v>
      </c>
      <c r="G532" s="112" t="s">
        <v>2624</v>
      </c>
      <c r="H532" s="98" t="s">
        <v>2667</v>
      </c>
      <c r="I532" s="112" t="s">
        <v>902</v>
      </c>
      <c r="J532" s="112" t="s">
        <v>902</v>
      </c>
      <c r="K532" s="112">
        <v>1</v>
      </c>
      <c r="L532" s="112">
        <v>40</v>
      </c>
      <c r="M532" s="273">
        <v>45273</v>
      </c>
      <c r="N532" s="310">
        <v>0.25</v>
      </c>
      <c r="O532" s="273">
        <v>45273</v>
      </c>
      <c r="P532" s="115">
        <v>0.75</v>
      </c>
      <c r="Q532" s="112" t="s">
        <v>2625</v>
      </c>
      <c r="R532" s="112">
        <v>3004372817</v>
      </c>
      <c r="S532" s="117"/>
      <c r="T532" s="110">
        <v>83046</v>
      </c>
      <c r="U532" s="110"/>
      <c r="V532" s="110">
        <v>410</v>
      </c>
      <c r="W532" s="110" t="str">
        <f>IF(AD532="CANCELADO","N/A",VLOOKUP(V532,MOVIL!$A:$B,2))</f>
        <v>KNZ845</v>
      </c>
      <c r="X532" s="98" t="str">
        <f>IF(AD532="CANCELADO","N/A",VLOOKUP(V532,MOVIL!$A:$P,16))</f>
        <v>MORALES SANCHEZ OSCAR ARMANDO</v>
      </c>
      <c r="Y532" s="110">
        <f>IF(AD532="CANCELADO","N/A",VLOOKUP(V532,MOVIL!$A:$Q,17))</f>
        <v>3102463894</v>
      </c>
      <c r="Z532" s="116">
        <v>579723.05149317707</v>
      </c>
      <c r="AA532" s="120"/>
      <c r="AB532" s="117"/>
      <c r="AC532" s="118">
        <f t="shared" si="8"/>
        <v>579723.05149317707</v>
      </c>
      <c r="AD532" s="117"/>
      <c r="AE532" s="117"/>
    </row>
    <row r="533" spans="1:42" s="107" customFormat="1" ht="21" hidden="1" customHeight="1" x14ac:dyDescent="0.2">
      <c r="A533" s="109">
        <v>529</v>
      </c>
      <c r="B533" s="112">
        <v>24</v>
      </c>
      <c r="C533" s="112" t="s">
        <v>21</v>
      </c>
      <c r="D533" s="273">
        <v>45265</v>
      </c>
      <c r="E533" s="112">
        <v>84</v>
      </c>
      <c r="F533" s="367" t="s">
        <v>127</v>
      </c>
      <c r="G533" s="112" t="s">
        <v>2624</v>
      </c>
      <c r="H533" s="98" t="s">
        <v>2667</v>
      </c>
      <c r="I533" s="112" t="s">
        <v>902</v>
      </c>
      <c r="J533" s="112" t="s">
        <v>902</v>
      </c>
      <c r="K533" s="112">
        <v>1</v>
      </c>
      <c r="L533" s="112">
        <v>40</v>
      </c>
      <c r="M533" s="273">
        <v>45273</v>
      </c>
      <c r="N533" s="310">
        <v>0.25</v>
      </c>
      <c r="O533" s="273">
        <v>45273</v>
      </c>
      <c r="P533" s="115">
        <v>0.75</v>
      </c>
      <c r="Q533" s="112" t="s">
        <v>2625</v>
      </c>
      <c r="R533" s="112">
        <v>3004372817</v>
      </c>
      <c r="S533" s="117"/>
      <c r="T533" s="110">
        <v>83046</v>
      </c>
      <c r="U533" s="110"/>
      <c r="V533" s="110">
        <v>471</v>
      </c>
      <c r="W533" s="110" t="str">
        <f>IF(AD533="CANCELADO","N/A",VLOOKUP(V533,MOVIL!$A:$B,2))</f>
        <v>LQK873</v>
      </c>
      <c r="X533" s="98" t="str">
        <f>IF(AD533="CANCELADO","N/A",VLOOKUP(V533,MOVIL!$A:$P,16))</f>
        <v>CARREÑO RAMIREZ JHON ARTURO</v>
      </c>
      <c r="Y533" s="110">
        <f>IF(AD533="CANCELADO","N/A",VLOOKUP(V533,MOVIL!$A:$Q,17))</f>
        <v>0</v>
      </c>
      <c r="Z533" s="116">
        <v>579723.05149317707</v>
      </c>
      <c r="AA533" s="120"/>
      <c r="AB533" s="117"/>
      <c r="AC533" s="118">
        <f t="shared" si="8"/>
        <v>579723.05149317707</v>
      </c>
      <c r="AD533" s="117"/>
      <c r="AE533" s="117"/>
    </row>
    <row r="534" spans="1:42" s="107" customFormat="1" ht="21" hidden="1" customHeight="1" x14ac:dyDescent="0.2">
      <c r="A534" s="109">
        <v>530</v>
      </c>
      <c r="B534" s="113">
        <v>24</v>
      </c>
      <c r="C534" s="113" t="s">
        <v>21</v>
      </c>
      <c r="D534" s="111">
        <v>45265</v>
      </c>
      <c r="E534" s="113">
        <v>84</v>
      </c>
      <c r="F534" s="367" t="s">
        <v>127</v>
      </c>
      <c r="G534" s="112" t="s">
        <v>2624</v>
      </c>
      <c r="H534" s="98" t="s">
        <v>2667</v>
      </c>
      <c r="I534" s="112" t="s">
        <v>902</v>
      </c>
      <c r="J534" s="112" t="s">
        <v>902</v>
      </c>
      <c r="K534" s="112">
        <v>1</v>
      </c>
      <c r="L534" s="112">
        <v>30</v>
      </c>
      <c r="M534" s="273">
        <v>45273</v>
      </c>
      <c r="N534" s="310">
        <v>0.25</v>
      </c>
      <c r="O534" s="273">
        <v>45273</v>
      </c>
      <c r="P534" s="115">
        <v>0.75</v>
      </c>
      <c r="Q534" s="112" t="s">
        <v>2625</v>
      </c>
      <c r="R534" s="112">
        <v>3004372817</v>
      </c>
      <c r="S534" s="117"/>
      <c r="T534" s="110">
        <v>83046</v>
      </c>
      <c r="U534" s="110"/>
      <c r="V534" s="110">
        <v>455</v>
      </c>
      <c r="W534" s="110" t="str">
        <f>IF(AD534="CANCELADO","N/A",VLOOKUP(V534,MOVIL!$A:$B,2))</f>
        <v>KNZ845</v>
      </c>
      <c r="X534" s="98" t="str">
        <f>IF(AD534="CANCELADO","N/A",VLOOKUP(V534,MOVIL!$A:$P,16))</f>
        <v>MORALES SANCHEZ OSCAR ARMANDO</v>
      </c>
      <c r="Y534" s="110">
        <f>IF(AD534="CANCELADO","N/A",VLOOKUP(V534,MOVIL!$A:$Q,17))</f>
        <v>3102463894</v>
      </c>
      <c r="Z534" s="116">
        <v>529723.05149317707</v>
      </c>
      <c r="AA534" s="120"/>
      <c r="AB534" s="117"/>
      <c r="AC534" s="118">
        <f t="shared" si="8"/>
        <v>529723.05149317707</v>
      </c>
      <c r="AD534" s="117"/>
      <c r="AE534" s="117"/>
    </row>
    <row r="535" spans="1:42" s="107" customFormat="1" ht="21" hidden="1" customHeight="1" x14ac:dyDescent="0.2">
      <c r="A535" s="434">
        <v>531</v>
      </c>
      <c r="B535" s="270">
        <v>24</v>
      </c>
      <c r="C535" s="270" t="s">
        <v>21</v>
      </c>
      <c r="D535" s="194">
        <v>45265</v>
      </c>
      <c r="E535" s="270">
        <v>84</v>
      </c>
      <c r="F535" s="435" t="s">
        <v>127</v>
      </c>
      <c r="G535" s="436" t="s">
        <v>2624</v>
      </c>
      <c r="H535" s="168" t="s">
        <v>2667</v>
      </c>
      <c r="I535" s="270" t="s">
        <v>902</v>
      </c>
      <c r="J535" s="270" t="s">
        <v>902</v>
      </c>
      <c r="K535" s="436">
        <v>1</v>
      </c>
      <c r="L535" s="270">
        <v>12</v>
      </c>
      <c r="M535" s="194">
        <v>45273</v>
      </c>
      <c r="N535" s="437" t="s">
        <v>2626</v>
      </c>
      <c r="O535" s="194">
        <v>45273</v>
      </c>
      <c r="P535" s="438">
        <v>0.75</v>
      </c>
      <c r="Q535" s="436" t="s">
        <v>2625</v>
      </c>
      <c r="R535" s="436">
        <v>3004372817</v>
      </c>
      <c r="S535" s="140"/>
      <c r="T535" s="195">
        <v>83046</v>
      </c>
      <c r="U535" s="195"/>
      <c r="V535" s="195">
        <v>450</v>
      </c>
      <c r="W535" s="195" t="str">
        <f>IF(AD535="CANCELADO","N/A",VLOOKUP(V535,MOVIL!$A:$B,2))</f>
        <v>KNZ845</v>
      </c>
      <c r="X535" s="168" t="str">
        <f>IF(AD535="CANCELADO","N/A",VLOOKUP(V535,MOVIL!$A:$P,16))</f>
        <v>MORALES SANCHEZ OSCAR ARMANDO</v>
      </c>
      <c r="Y535" s="195">
        <f>IF(AD535="CANCELADO","N/A",VLOOKUP(V535,MOVIL!$A:$Q,17))</f>
        <v>3102463894</v>
      </c>
      <c r="Z535" s="388">
        <v>479723.05149317707</v>
      </c>
      <c r="AA535" s="200"/>
      <c r="AB535" s="140"/>
      <c r="AC535" s="329">
        <f t="shared" si="8"/>
        <v>479723.05149317707</v>
      </c>
      <c r="AD535" s="140"/>
      <c r="AE535" s="140"/>
    </row>
    <row r="536" spans="1:42" s="107" customFormat="1" ht="21" hidden="1" customHeight="1" x14ac:dyDescent="0.2">
      <c r="A536" s="443">
        <v>532</v>
      </c>
      <c r="B536" s="444"/>
      <c r="C536" s="445" t="s">
        <v>690</v>
      </c>
      <c r="D536" s="446">
        <v>45323</v>
      </c>
      <c r="E536" s="444">
        <v>323</v>
      </c>
      <c r="F536" s="447" t="s">
        <v>2697</v>
      </c>
      <c r="G536" s="448" t="s">
        <v>2691</v>
      </c>
      <c r="H536" s="445" t="s">
        <v>97</v>
      </c>
      <c r="I536" s="448" t="s">
        <v>2697</v>
      </c>
      <c r="J536" s="445" t="s">
        <v>2696</v>
      </c>
      <c r="K536" s="448">
        <v>1</v>
      </c>
      <c r="L536" s="444">
        <v>40</v>
      </c>
      <c r="M536" s="446">
        <v>45329</v>
      </c>
      <c r="N536" s="449">
        <v>0.5625</v>
      </c>
      <c r="O536" s="446">
        <v>45329</v>
      </c>
      <c r="P536" s="450">
        <v>0.75</v>
      </c>
      <c r="Q536" s="448" t="s">
        <v>2689</v>
      </c>
      <c r="R536" s="448" t="s">
        <v>2690</v>
      </c>
      <c r="S536" s="467"/>
      <c r="T536" s="444">
        <v>83689</v>
      </c>
      <c r="U536" s="444"/>
      <c r="V536" s="444">
        <v>348</v>
      </c>
      <c r="W536" s="444"/>
      <c r="X536" s="444"/>
      <c r="Y536" s="444"/>
      <c r="Z536" s="451">
        <v>342847</v>
      </c>
      <c r="AA536" s="444"/>
      <c r="AB536" s="444"/>
      <c r="AC536" s="452">
        <f t="shared" si="8"/>
        <v>342847</v>
      </c>
      <c r="AD536" s="453"/>
      <c r="AE536" s="453"/>
      <c r="AF536" s="453" t="s">
        <v>3218</v>
      </c>
      <c r="AG536" s="467" t="str">
        <f>VLOOKUP(V536,PQ!$A:$BI,61,0)</f>
        <v>SOCIO</v>
      </c>
      <c r="AH536" s="484">
        <f t="shared" ref="AH536:AH566" si="9">+AC536-(AC536*(3.5%+0.414%+1.1%+0.5%+2%))</f>
        <v>317085.47642000002</v>
      </c>
      <c r="AI536" s="484">
        <f t="shared" ref="AI536:AI562" si="10">+V536</f>
        <v>348</v>
      </c>
      <c r="AJ536" s="470">
        <v>315000</v>
      </c>
      <c r="AK536" s="471">
        <v>7.4999999999999997E-2</v>
      </c>
      <c r="AL536" s="470">
        <f t="shared" ref="AL536:AL565" si="11">+AJ536*AK536</f>
        <v>23625</v>
      </c>
      <c r="AM536" s="470">
        <f t="shared" ref="AM536:AM565" si="12">+AJ536*3.5%</f>
        <v>11025.000000000002</v>
      </c>
      <c r="AN536" s="470">
        <f t="shared" ref="AN536:AN565" si="13">+AJ536*0.414%</f>
        <v>1304.0999999999999</v>
      </c>
      <c r="AO536" s="470">
        <f t="shared" ref="AO536:AO565" si="14">+AJ536-AL536</f>
        <v>291375</v>
      </c>
      <c r="AP536" s="470">
        <f t="shared" ref="AP536:AP565" si="15">+AC536-AJ536</f>
        <v>27847</v>
      </c>
    </row>
    <row r="537" spans="1:42" s="107" customFormat="1" ht="21" hidden="1" customHeight="1" x14ac:dyDescent="0.2">
      <c r="A537" s="443">
        <v>533</v>
      </c>
      <c r="B537" s="444"/>
      <c r="C537" s="445" t="s">
        <v>690</v>
      </c>
      <c r="D537" s="446">
        <v>45323</v>
      </c>
      <c r="E537" s="444">
        <v>323</v>
      </c>
      <c r="F537" s="447" t="s">
        <v>2698</v>
      </c>
      <c r="G537" s="448" t="s">
        <v>2692</v>
      </c>
      <c r="H537" s="445" t="s">
        <v>97</v>
      </c>
      <c r="I537" s="448" t="s">
        <v>2698</v>
      </c>
      <c r="J537" s="445" t="s">
        <v>2696</v>
      </c>
      <c r="K537" s="448">
        <v>1</v>
      </c>
      <c r="L537" s="444">
        <v>40</v>
      </c>
      <c r="M537" s="446">
        <v>45329</v>
      </c>
      <c r="N537" s="449">
        <v>0.5625</v>
      </c>
      <c r="O537" s="446">
        <v>45329</v>
      </c>
      <c r="P537" s="450">
        <v>0.75</v>
      </c>
      <c r="Q537" s="448" t="s">
        <v>2689</v>
      </c>
      <c r="R537" s="448" t="s">
        <v>2690</v>
      </c>
      <c r="S537" s="467"/>
      <c r="T537" s="444">
        <v>83689</v>
      </c>
      <c r="U537" s="444"/>
      <c r="V537" s="444">
        <v>430</v>
      </c>
      <c r="W537" s="444"/>
      <c r="X537" s="444"/>
      <c r="Y537" s="444"/>
      <c r="Z537" s="451">
        <v>342847</v>
      </c>
      <c r="AA537" s="444"/>
      <c r="AB537" s="444"/>
      <c r="AC537" s="452">
        <f t="shared" si="8"/>
        <v>342847</v>
      </c>
      <c r="AD537" s="453"/>
      <c r="AE537" s="453"/>
      <c r="AF537" s="453" t="s">
        <v>3218</v>
      </c>
      <c r="AG537" s="467" t="str">
        <f>VLOOKUP(V537,PQ!$A:$BI,61,0)</f>
        <v>PROPIO - SOCIO</v>
      </c>
      <c r="AH537" s="484">
        <f t="shared" si="9"/>
        <v>317085.47642000002</v>
      </c>
      <c r="AI537" s="484">
        <f t="shared" si="10"/>
        <v>430</v>
      </c>
      <c r="AJ537" s="470">
        <v>315000</v>
      </c>
      <c r="AK537" s="471">
        <v>7.4999999999999997E-2</v>
      </c>
      <c r="AL537" s="470">
        <f t="shared" si="11"/>
        <v>23625</v>
      </c>
      <c r="AM537" s="470">
        <f t="shared" si="12"/>
        <v>11025.000000000002</v>
      </c>
      <c r="AN537" s="470">
        <f t="shared" si="13"/>
        <v>1304.0999999999999</v>
      </c>
      <c r="AO537" s="470">
        <f t="shared" si="14"/>
        <v>291375</v>
      </c>
      <c r="AP537" s="470">
        <f t="shared" si="15"/>
        <v>27847</v>
      </c>
    </row>
    <row r="538" spans="1:42" s="107" customFormat="1" ht="21" hidden="1" customHeight="1" x14ac:dyDescent="0.2">
      <c r="A538" s="443">
        <v>534</v>
      </c>
      <c r="B538" s="444"/>
      <c r="C538" s="445" t="s">
        <v>690</v>
      </c>
      <c r="D538" s="446">
        <v>45323</v>
      </c>
      <c r="E538" s="444">
        <v>323</v>
      </c>
      <c r="F538" s="447" t="s">
        <v>2699</v>
      </c>
      <c r="G538" s="448" t="s">
        <v>2693</v>
      </c>
      <c r="H538" s="445" t="s">
        <v>97</v>
      </c>
      <c r="I538" s="448" t="s">
        <v>2699</v>
      </c>
      <c r="J538" s="445" t="s">
        <v>2696</v>
      </c>
      <c r="K538" s="448">
        <v>1</v>
      </c>
      <c r="L538" s="444">
        <v>40</v>
      </c>
      <c r="M538" s="446">
        <v>45329</v>
      </c>
      <c r="N538" s="449">
        <v>0.5625</v>
      </c>
      <c r="O538" s="446">
        <v>45329</v>
      </c>
      <c r="P538" s="450">
        <v>0.75</v>
      </c>
      <c r="Q538" s="448" t="s">
        <v>2689</v>
      </c>
      <c r="R538" s="448" t="s">
        <v>2690</v>
      </c>
      <c r="S538" s="467"/>
      <c r="T538" s="444">
        <v>83689</v>
      </c>
      <c r="U538" s="444"/>
      <c r="V538" s="444">
        <v>342</v>
      </c>
      <c r="W538" s="444"/>
      <c r="X538" s="444"/>
      <c r="Y538" s="444"/>
      <c r="Z538" s="451">
        <v>342847</v>
      </c>
      <c r="AA538" s="444"/>
      <c r="AB538" s="444"/>
      <c r="AC538" s="452">
        <f t="shared" si="8"/>
        <v>342847</v>
      </c>
      <c r="AD538" s="453"/>
      <c r="AE538" s="453"/>
      <c r="AF538" s="453" t="s">
        <v>3218</v>
      </c>
      <c r="AG538" s="467" t="str">
        <f>VLOOKUP(V538,PQ!$A:$BI,61,0)</f>
        <v>SOCIO</v>
      </c>
      <c r="AH538" s="484">
        <f t="shared" si="9"/>
        <v>317085.47642000002</v>
      </c>
      <c r="AI538" s="484">
        <f t="shared" si="10"/>
        <v>342</v>
      </c>
      <c r="AJ538" s="470">
        <v>315000</v>
      </c>
      <c r="AK538" s="471">
        <v>7.4999999999999997E-2</v>
      </c>
      <c r="AL538" s="470">
        <f t="shared" si="11"/>
        <v>23625</v>
      </c>
      <c r="AM538" s="470">
        <f t="shared" si="12"/>
        <v>11025.000000000002</v>
      </c>
      <c r="AN538" s="470">
        <f t="shared" si="13"/>
        <v>1304.0999999999999</v>
      </c>
      <c r="AO538" s="470">
        <f t="shared" si="14"/>
        <v>291375</v>
      </c>
      <c r="AP538" s="470">
        <f t="shared" si="15"/>
        <v>27847</v>
      </c>
    </row>
    <row r="539" spans="1:42" s="107" customFormat="1" ht="21" hidden="1" customHeight="1" x14ac:dyDescent="0.2">
      <c r="A539" s="443">
        <v>535</v>
      </c>
      <c r="B539" s="444"/>
      <c r="C539" s="445" t="s">
        <v>690</v>
      </c>
      <c r="D539" s="446">
        <v>45323</v>
      </c>
      <c r="E539" s="444">
        <v>323</v>
      </c>
      <c r="F539" s="447" t="s">
        <v>2700</v>
      </c>
      <c r="G539" s="448" t="s">
        <v>2694</v>
      </c>
      <c r="H539" s="445" t="s">
        <v>97</v>
      </c>
      <c r="I539" s="448" t="s">
        <v>2700</v>
      </c>
      <c r="J539" s="445" t="s">
        <v>2696</v>
      </c>
      <c r="K539" s="448">
        <v>1</v>
      </c>
      <c r="L539" s="444">
        <v>40</v>
      </c>
      <c r="M539" s="446">
        <v>45329</v>
      </c>
      <c r="N539" s="449">
        <v>0.5625</v>
      </c>
      <c r="O539" s="446">
        <v>45329</v>
      </c>
      <c r="P539" s="450">
        <v>0.75</v>
      </c>
      <c r="Q539" s="448" t="s">
        <v>2689</v>
      </c>
      <c r="R539" s="448" t="s">
        <v>2690</v>
      </c>
      <c r="S539" s="467"/>
      <c r="T539" s="444">
        <v>83689</v>
      </c>
      <c r="U539" s="444"/>
      <c r="V539" s="444">
        <v>325</v>
      </c>
      <c r="W539" s="444"/>
      <c r="X539" s="444"/>
      <c r="Y539" s="444"/>
      <c r="Z539" s="451">
        <v>342847</v>
      </c>
      <c r="AA539" s="444"/>
      <c r="AB539" s="444"/>
      <c r="AC539" s="452">
        <f t="shared" si="8"/>
        <v>342847</v>
      </c>
      <c r="AD539" s="453"/>
      <c r="AE539" s="453"/>
      <c r="AF539" s="453" t="s">
        <v>3218</v>
      </c>
      <c r="AG539" s="467" t="str">
        <f>VLOOKUP(V539,PQ!$A:$BI,61,0)</f>
        <v>AFILIADO</v>
      </c>
      <c r="AH539" s="484">
        <f t="shared" si="9"/>
        <v>317085.47642000002</v>
      </c>
      <c r="AI539" s="484">
        <f t="shared" si="10"/>
        <v>325</v>
      </c>
      <c r="AJ539" s="470">
        <v>315000</v>
      </c>
      <c r="AK539" s="471">
        <v>7.4999999999999997E-2</v>
      </c>
      <c r="AL539" s="470">
        <f t="shared" si="11"/>
        <v>23625</v>
      </c>
      <c r="AM539" s="470">
        <f t="shared" si="12"/>
        <v>11025.000000000002</v>
      </c>
      <c r="AN539" s="470">
        <f t="shared" si="13"/>
        <v>1304.0999999999999</v>
      </c>
      <c r="AO539" s="470">
        <f t="shared" si="14"/>
        <v>291375</v>
      </c>
      <c r="AP539" s="470">
        <f t="shared" si="15"/>
        <v>27847</v>
      </c>
    </row>
    <row r="540" spans="1:42" s="107" customFormat="1" ht="21" hidden="1" customHeight="1" x14ac:dyDescent="0.2">
      <c r="A540" s="443">
        <v>536</v>
      </c>
      <c r="B540" s="444"/>
      <c r="C540" s="445" t="s">
        <v>690</v>
      </c>
      <c r="D540" s="446">
        <v>45323</v>
      </c>
      <c r="E540" s="444">
        <v>323</v>
      </c>
      <c r="F540" s="447" t="s">
        <v>2701</v>
      </c>
      <c r="G540" s="448" t="s">
        <v>2695</v>
      </c>
      <c r="H540" s="445" t="s">
        <v>97</v>
      </c>
      <c r="I540" s="448" t="s">
        <v>2701</v>
      </c>
      <c r="J540" s="445" t="s">
        <v>2696</v>
      </c>
      <c r="K540" s="448">
        <v>1</v>
      </c>
      <c r="L540" s="444">
        <v>20</v>
      </c>
      <c r="M540" s="446">
        <v>45329</v>
      </c>
      <c r="N540" s="449">
        <v>0.5625</v>
      </c>
      <c r="O540" s="446">
        <v>45329</v>
      </c>
      <c r="P540" s="450">
        <v>0.75</v>
      </c>
      <c r="Q540" s="448" t="s">
        <v>2689</v>
      </c>
      <c r="R540" s="448" t="s">
        <v>2690</v>
      </c>
      <c r="S540" s="467"/>
      <c r="T540" s="444">
        <v>83689</v>
      </c>
      <c r="U540" s="444"/>
      <c r="V540" s="444">
        <v>378</v>
      </c>
      <c r="W540" s="444"/>
      <c r="X540" s="444"/>
      <c r="Y540" s="444"/>
      <c r="Z540" s="451">
        <f>233567/2</f>
        <v>116783.5</v>
      </c>
      <c r="AA540" s="444"/>
      <c r="AB540" s="444"/>
      <c r="AC540" s="452">
        <f t="shared" si="8"/>
        <v>116783.5</v>
      </c>
      <c r="AD540" s="453"/>
      <c r="AE540" s="657" t="s">
        <v>3986</v>
      </c>
      <c r="AF540" s="453" t="s">
        <v>3218</v>
      </c>
      <c r="AG540" s="467" t="str">
        <f>VLOOKUP(V540,PQ!$A:$BI,61,0)</f>
        <v>SOCIO</v>
      </c>
      <c r="AH540" s="484">
        <f t="shared" si="9"/>
        <v>108008.38781</v>
      </c>
      <c r="AI540" s="484">
        <f t="shared" si="10"/>
        <v>378</v>
      </c>
      <c r="AJ540" s="470">
        <v>105000</v>
      </c>
      <c r="AK540" s="471">
        <v>7.4999999999999997E-2</v>
      </c>
      <c r="AL540" s="470">
        <f t="shared" si="11"/>
        <v>7875</v>
      </c>
      <c r="AM540" s="470">
        <f t="shared" si="12"/>
        <v>3675.0000000000005</v>
      </c>
      <c r="AN540" s="470">
        <f t="shared" si="13"/>
        <v>434.69999999999993</v>
      </c>
      <c r="AO540" s="470">
        <f t="shared" si="14"/>
        <v>97125</v>
      </c>
      <c r="AP540" s="470">
        <f t="shared" si="15"/>
        <v>11783.5</v>
      </c>
    </row>
    <row r="541" spans="1:42" s="107" customFormat="1" ht="21" hidden="1" customHeight="1" x14ac:dyDescent="0.2">
      <c r="A541" s="443">
        <v>536</v>
      </c>
      <c r="B541" s="444"/>
      <c r="C541" s="445" t="s">
        <v>690</v>
      </c>
      <c r="D541" s="446">
        <v>45323</v>
      </c>
      <c r="E541" s="444">
        <v>323</v>
      </c>
      <c r="F541" s="447" t="s">
        <v>2701</v>
      </c>
      <c r="G541" s="448" t="s">
        <v>2695</v>
      </c>
      <c r="H541" s="445" t="s">
        <v>97</v>
      </c>
      <c r="I541" s="448" t="s">
        <v>2701</v>
      </c>
      <c r="J541" s="445" t="s">
        <v>2696</v>
      </c>
      <c r="K541" s="448">
        <v>1</v>
      </c>
      <c r="L541" s="444">
        <v>20</v>
      </c>
      <c r="M541" s="446">
        <v>45329</v>
      </c>
      <c r="N541" s="449">
        <v>0.5625</v>
      </c>
      <c r="O541" s="446">
        <v>45329</v>
      </c>
      <c r="P541" s="450">
        <v>0.75</v>
      </c>
      <c r="Q541" s="448" t="s">
        <v>2689</v>
      </c>
      <c r="R541" s="448" t="s">
        <v>2690</v>
      </c>
      <c r="S541" s="467"/>
      <c r="T541" s="444">
        <v>83689</v>
      </c>
      <c r="U541" s="444"/>
      <c r="V541" s="444">
        <v>346</v>
      </c>
      <c r="W541" s="444"/>
      <c r="X541" s="444"/>
      <c r="Y541" s="444"/>
      <c r="Z541" s="451">
        <f>233567/2</f>
        <v>116783.5</v>
      </c>
      <c r="AA541" s="444"/>
      <c r="AB541" s="444"/>
      <c r="AC541" s="452">
        <f t="shared" si="8"/>
        <v>116783.5</v>
      </c>
      <c r="AD541" s="453"/>
      <c r="AE541" s="657" t="s">
        <v>3986</v>
      </c>
      <c r="AF541" s="453" t="s">
        <v>3218</v>
      </c>
      <c r="AG541" s="467" t="str">
        <f>VLOOKUP(V541,PQ!$A:$BI,61,0)</f>
        <v>SOCIO</v>
      </c>
      <c r="AH541" s="484">
        <f t="shared" si="9"/>
        <v>108008.38781</v>
      </c>
      <c r="AI541" s="484">
        <f t="shared" si="10"/>
        <v>346</v>
      </c>
      <c r="AJ541" s="470">
        <v>105000</v>
      </c>
      <c r="AK541" s="471">
        <v>7.4999999999999997E-2</v>
      </c>
      <c r="AL541" s="470">
        <f t="shared" si="11"/>
        <v>7875</v>
      </c>
      <c r="AM541" s="470">
        <f t="shared" si="12"/>
        <v>3675.0000000000005</v>
      </c>
      <c r="AN541" s="470">
        <f t="shared" si="13"/>
        <v>434.69999999999993</v>
      </c>
      <c r="AO541" s="470">
        <f t="shared" si="14"/>
        <v>97125</v>
      </c>
      <c r="AP541" s="470">
        <f t="shared" si="15"/>
        <v>11783.5</v>
      </c>
    </row>
    <row r="542" spans="1:42" s="107" customFormat="1" ht="21" hidden="1" customHeight="1" x14ac:dyDescent="0.2">
      <c r="A542" s="443">
        <v>537</v>
      </c>
      <c r="B542" s="444"/>
      <c r="C542" s="445" t="s">
        <v>2703</v>
      </c>
      <c r="D542" s="446">
        <v>45356</v>
      </c>
      <c r="E542" s="444">
        <v>323</v>
      </c>
      <c r="F542" s="447" t="s">
        <v>2704</v>
      </c>
      <c r="G542" s="448" t="s">
        <v>2704</v>
      </c>
      <c r="H542" s="445" t="s">
        <v>97</v>
      </c>
      <c r="I542" s="448" t="s">
        <v>2706</v>
      </c>
      <c r="J542" s="445" t="s">
        <v>2708</v>
      </c>
      <c r="K542" s="448">
        <v>1</v>
      </c>
      <c r="L542" s="444">
        <v>15</v>
      </c>
      <c r="M542" s="446">
        <v>45359</v>
      </c>
      <c r="N542" s="449">
        <v>0.3125</v>
      </c>
      <c r="O542" s="446">
        <v>45359</v>
      </c>
      <c r="P542" s="450" t="s">
        <v>2709</v>
      </c>
      <c r="Q542" s="448" t="s">
        <v>2711</v>
      </c>
      <c r="R542" s="448">
        <v>3103481009</v>
      </c>
      <c r="S542" s="467"/>
      <c r="T542" s="444">
        <v>84090</v>
      </c>
      <c r="U542" s="444"/>
      <c r="V542" s="444">
        <v>52</v>
      </c>
      <c r="W542" s="444"/>
      <c r="X542" s="444"/>
      <c r="Y542" s="444"/>
      <c r="Z542" s="451">
        <v>246690</v>
      </c>
      <c r="AA542" s="444"/>
      <c r="AB542" s="444"/>
      <c r="AC542" s="452">
        <f t="shared" si="8"/>
        <v>246690</v>
      </c>
      <c r="AD542" s="453"/>
      <c r="AE542" s="453"/>
      <c r="AF542" s="453" t="s">
        <v>3224</v>
      </c>
      <c r="AG542" s="467" t="str">
        <f>VLOOKUP(V542,PQ!$A:$BI,61,0)</f>
        <v>SOCIO</v>
      </c>
      <c r="AH542" s="484">
        <f t="shared" si="9"/>
        <v>228153.71340000001</v>
      </c>
      <c r="AI542" s="484">
        <f t="shared" si="10"/>
        <v>52</v>
      </c>
      <c r="AJ542" s="470">
        <v>180000</v>
      </c>
      <c r="AK542" s="471">
        <v>7.4999999999999997E-2</v>
      </c>
      <c r="AL542" s="470">
        <f t="shared" si="11"/>
        <v>13500</v>
      </c>
      <c r="AM542" s="470">
        <f t="shared" si="12"/>
        <v>6300.0000000000009</v>
      </c>
      <c r="AN542" s="470">
        <f t="shared" si="13"/>
        <v>745.19999999999993</v>
      </c>
      <c r="AO542" s="470">
        <f t="shared" si="14"/>
        <v>166500</v>
      </c>
      <c r="AP542" s="470">
        <f t="shared" si="15"/>
        <v>66690</v>
      </c>
    </row>
    <row r="543" spans="1:42" s="107" customFormat="1" ht="21" hidden="1" customHeight="1" x14ac:dyDescent="0.2">
      <c r="A543" s="443">
        <v>538</v>
      </c>
      <c r="B543" s="444"/>
      <c r="C543" s="445" t="s">
        <v>2703</v>
      </c>
      <c r="D543" s="446">
        <v>45356</v>
      </c>
      <c r="E543" s="444">
        <v>323</v>
      </c>
      <c r="F543" s="447" t="s">
        <v>2704</v>
      </c>
      <c r="G543" s="448" t="s">
        <v>2704</v>
      </c>
      <c r="H543" s="445" t="s">
        <v>97</v>
      </c>
      <c r="I543" s="448" t="s">
        <v>2706</v>
      </c>
      <c r="J543" s="445" t="s">
        <v>2708</v>
      </c>
      <c r="K543" s="448">
        <v>1</v>
      </c>
      <c r="L543" s="444">
        <v>30</v>
      </c>
      <c r="M543" s="446">
        <v>45359</v>
      </c>
      <c r="N543" s="449">
        <v>0.41666666666666669</v>
      </c>
      <c r="O543" s="446">
        <v>45359</v>
      </c>
      <c r="P543" s="450" t="s">
        <v>2710</v>
      </c>
      <c r="Q543" s="448" t="s">
        <v>2712</v>
      </c>
      <c r="R543" s="448">
        <v>3103365314</v>
      </c>
      <c r="S543" s="467"/>
      <c r="T543" s="444">
        <v>84090</v>
      </c>
      <c r="U543" s="444"/>
      <c r="V543" s="444">
        <v>471</v>
      </c>
      <c r="W543" s="444"/>
      <c r="X543" s="444"/>
      <c r="Y543" s="444"/>
      <c r="Z543" s="451">
        <v>304400</v>
      </c>
      <c r="AA543" s="444"/>
      <c r="AB543" s="444"/>
      <c r="AC543" s="452">
        <f t="shared" si="8"/>
        <v>304400</v>
      </c>
      <c r="AD543" s="453"/>
      <c r="AE543" s="453"/>
      <c r="AF543" s="453" t="s">
        <v>3224</v>
      </c>
      <c r="AG543" s="467" t="str">
        <f>VLOOKUP(V543,PQ!$A:$BI,61,0)</f>
        <v>PROPIO</v>
      </c>
      <c r="AH543" s="484">
        <f t="shared" si="9"/>
        <v>281527.38400000002</v>
      </c>
      <c r="AI543" s="484">
        <f t="shared" si="10"/>
        <v>471</v>
      </c>
      <c r="AJ543" s="470">
        <f>+AC543</f>
        <v>304400</v>
      </c>
      <c r="AK543" s="471">
        <v>0</v>
      </c>
      <c r="AL543" s="470">
        <f t="shared" si="11"/>
        <v>0</v>
      </c>
      <c r="AM543" s="470">
        <f t="shared" si="12"/>
        <v>10654.000000000002</v>
      </c>
      <c r="AN543" s="470">
        <f t="shared" si="13"/>
        <v>1260.2159999999999</v>
      </c>
      <c r="AO543" s="470">
        <f t="shared" si="14"/>
        <v>304400</v>
      </c>
      <c r="AP543" s="470">
        <f t="shared" si="15"/>
        <v>0</v>
      </c>
    </row>
    <row r="544" spans="1:42" s="107" customFormat="1" ht="21" hidden="1" customHeight="1" x14ac:dyDescent="0.2">
      <c r="A544" s="443">
        <v>539</v>
      </c>
      <c r="B544" s="444"/>
      <c r="C544" s="445" t="s">
        <v>2703</v>
      </c>
      <c r="D544" s="446">
        <v>45356</v>
      </c>
      <c r="E544" s="444">
        <v>323</v>
      </c>
      <c r="F544" s="447" t="s">
        <v>2705</v>
      </c>
      <c r="G544" s="448" t="s">
        <v>2705</v>
      </c>
      <c r="H544" s="445" t="s">
        <v>97</v>
      </c>
      <c r="I544" s="448" t="s">
        <v>2707</v>
      </c>
      <c r="J544" s="445" t="s">
        <v>2708</v>
      </c>
      <c r="K544" s="448">
        <v>1</v>
      </c>
      <c r="L544" s="444">
        <v>30</v>
      </c>
      <c r="M544" s="446">
        <v>45359</v>
      </c>
      <c r="N544" s="449">
        <v>0.36458333333333331</v>
      </c>
      <c r="O544" s="446">
        <v>45359</v>
      </c>
      <c r="P544" s="450" t="s">
        <v>2710</v>
      </c>
      <c r="Q544" s="448" t="s">
        <v>2713</v>
      </c>
      <c r="R544" s="448" t="s">
        <v>693</v>
      </c>
      <c r="S544" s="467"/>
      <c r="T544" s="444">
        <v>84090</v>
      </c>
      <c r="U544" s="444"/>
      <c r="V544" s="444">
        <v>441</v>
      </c>
      <c r="W544" s="444"/>
      <c r="X544" s="444"/>
      <c r="Y544" s="444"/>
      <c r="Z544" s="451">
        <v>304400</v>
      </c>
      <c r="AA544" s="444"/>
      <c r="AB544" s="444"/>
      <c r="AC544" s="452">
        <f t="shared" si="8"/>
        <v>304400</v>
      </c>
      <c r="AD544" s="453"/>
      <c r="AE544" s="453"/>
      <c r="AF544" s="453" t="s">
        <v>3224</v>
      </c>
      <c r="AG544" s="467" t="str">
        <f>VLOOKUP(V544,PQ!$A:$BI,61,0)</f>
        <v>PROPIO</v>
      </c>
      <c r="AH544" s="484">
        <f t="shared" si="9"/>
        <v>281527.38400000002</v>
      </c>
      <c r="AI544" s="484">
        <f t="shared" si="10"/>
        <v>441</v>
      </c>
      <c r="AJ544" s="470">
        <f>+AC544</f>
        <v>304400</v>
      </c>
      <c r="AK544" s="471">
        <v>0</v>
      </c>
      <c r="AL544" s="470">
        <f t="shared" si="11"/>
        <v>0</v>
      </c>
      <c r="AM544" s="470">
        <f t="shared" si="12"/>
        <v>10654.000000000002</v>
      </c>
      <c r="AN544" s="470">
        <f t="shared" si="13"/>
        <v>1260.2159999999999</v>
      </c>
      <c r="AO544" s="470">
        <f t="shared" si="14"/>
        <v>304400</v>
      </c>
      <c r="AP544" s="470">
        <f t="shared" si="15"/>
        <v>0</v>
      </c>
    </row>
    <row r="545" spans="1:42" s="107" customFormat="1" ht="21" hidden="1" customHeight="1" x14ac:dyDescent="0.2">
      <c r="A545" s="443">
        <v>540</v>
      </c>
      <c r="B545" s="444"/>
      <c r="C545" s="445" t="s">
        <v>2702</v>
      </c>
      <c r="D545" s="446">
        <v>45357</v>
      </c>
      <c r="E545" s="444">
        <v>46</v>
      </c>
      <c r="F545" s="447" t="s">
        <v>1113</v>
      </c>
      <c r="G545" s="448" t="s">
        <v>978</v>
      </c>
      <c r="H545" s="445" t="s">
        <v>124</v>
      </c>
      <c r="I545" s="448" t="s">
        <v>979</v>
      </c>
      <c r="J545" s="445" t="s">
        <v>979</v>
      </c>
      <c r="K545" s="448">
        <v>1</v>
      </c>
      <c r="L545" s="444">
        <v>23</v>
      </c>
      <c r="M545" s="446">
        <v>45366</v>
      </c>
      <c r="N545" s="449">
        <v>0.25</v>
      </c>
      <c r="O545" s="446">
        <v>45366</v>
      </c>
      <c r="P545" s="450">
        <v>0.75</v>
      </c>
      <c r="Q545" s="448" t="s">
        <v>980</v>
      </c>
      <c r="R545" s="448">
        <v>3016207221</v>
      </c>
      <c r="S545" s="467"/>
      <c r="T545" s="444">
        <v>84165</v>
      </c>
      <c r="U545" s="444"/>
      <c r="V545" s="444">
        <v>410</v>
      </c>
      <c r="W545" s="444"/>
      <c r="X545" s="444"/>
      <c r="Y545" s="444"/>
      <c r="Z545" s="451">
        <v>455297</v>
      </c>
      <c r="AA545" s="444"/>
      <c r="AB545" s="444"/>
      <c r="AC545" s="452">
        <f t="shared" si="8"/>
        <v>455297</v>
      </c>
      <c r="AD545" s="453"/>
      <c r="AE545" s="453"/>
      <c r="AF545" s="453" t="s">
        <v>3224</v>
      </c>
      <c r="AG545" s="467" t="str">
        <f>VLOOKUP(V545,PQ!$A:$BI,61,0)</f>
        <v>SOCIO</v>
      </c>
      <c r="AH545" s="484">
        <f t="shared" si="9"/>
        <v>421085.98342</v>
      </c>
      <c r="AI545" s="484">
        <f t="shared" si="10"/>
        <v>410</v>
      </c>
      <c r="AJ545" s="470">
        <v>420000</v>
      </c>
      <c r="AK545" s="471">
        <v>7.4999999999999997E-2</v>
      </c>
      <c r="AL545" s="470">
        <f t="shared" si="11"/>
        <v>31500</v>
      </c>
      <c r="AM545" s="470">
        <f t="shared" si="12"/>
        <v>14700.000000000002</v>
      </c>
      <c r="AN545" s="470">
        <f t="shared" si="13"/>
        <v>1738.7999999999997</v>
      </c>
      <c r="AO545" s="470">
        <f t="shared" si="14"/>
        <v>388500</v>
      </c>
      <c r="AP545" s="470">
        <f t="shared" si="15"/>
        <v>35297</v>
      </c>
    </row>
    <row r="546" spans="1:42" s="107" customFormat="1" ht="21" hidden="1" customHeight="1" x14ac:dyDescent="0.2">
      <c r="A546" s="443">
        <v>541</v>
      </c>
      <c r="B546" s="444"/>
      <c r="C546" s="445" t="s">
        <v>2717</v>
      </c>
      <c r="D546" s="446">
        <v>45351</v>
      </c>
      <c r="E546" s="444">
        <v>209</v>
      </c>
      <c r="F546" s="448" t="s">
        <v>2714</v>
      </c>
      <c r="G546" s="448" t="s">
        <v>2714</v>
      </c>
      <c r="H546" s="445" t="s">
        <v>56</v>
      </c>
      <c r="I546" s="448" t="s">
        <v>155</v>
      </c>
      <c r="J546" s="448" t="s">
        <v>155</v>
      </c>
      <c r="K546" s="448">
        <v>3</v>
      </c>
      <c r="L546" s="444">
        <v>25</v>
      </c>
      <c r="M546" s="446">
        <v>45366</v>
      </c>
      <c r="N546" s="449">
        <v>0.25</v>
      </c>
      <c r="O546" s="446">
        <v>45368</v>
      </c>
      <c r="P546" s="450">
        <v>0.75</v>
      </c>
      <c r="Q546" s="448" t="s">
        <v>2716</v>
      </c>
      <c r="R546" s="448" t="s">
        <v>2715</v>
      </c>
      <c r="S546" s="467"/>
      <c r="T546" s="444">
        <v>84168</v>
      </c>
      <c r="U546" s="444"/>
      <c r="V546" s="444">
        <v>312</v>
      </c>
      <c r="W546" s="444"/>
      <c r="X546" s="444"/>
      <c r="Y546" s="444"/>
      <c r="Z546" s="451">
        <v>3645127</v>
      </c>
      <c r="AA546" s="444"/>
      <c r="AB546" s="444"/>
      <c r="AC546" s="452">
        <f t="shared" si="8"/>
        <v>3645127</v>
      </c>
      <c r="AD546" s="453"/>
      <c r="AE546" s="453"/>
      <c r="AF546" s="453" t="s">
        <v>3224</v>
      </c>
      <c r="AG546" s="467" t="str">
        <f>VLOOKUP(V546,PQ!$A:$BI,61,0)</f>
        <v>AFILIADO</v>
      </c>
      <c r="AH546" s="484">
        <f t="shared" si="9"/>
        <v>3371232.1572199999</v>
      </c>
      <c r="AI546" s="484">
        <f t="shared" si="10"/>
        <v>312</v>
      </c>
      <c r="AJ546" s="470">
        <v>3000000</v>
      </c>
      <c r="AK546" s="471">
        <v>7.4999999999999997E-2</v>
      </c>
      <c r="AL546" s="470">
        <f t="shared" si="11"/>
        <v>225000</v>
      </c>
      <c r="AM546" s="470">
        <f t="shared" si="12"/>
        <v>105000.00000000001</v>
      </c>
      <c r="AN546" s="470">
        <f t="shared" si="13"/>
        <v>12419.999999999998</v>
      </c>
      <c r="AO546" s="470">
        <f t="shared" si="14"/>
        <v>2775000</v>
      </c>
      <c r="AP546" s="470">
        <f t="shared" si="15"/>
        <v>645127</v>
      </c>
    </row>
    <row r="547" spans="1:42" s="107" customFormat="1" ht="21" hidden="1" customHeight="1" x14ac:dyDescent="0.2">
      <c r="A547" s="443">
        <v>542</v>
      </c>
      <c r="B547" s="444"/>
      <c r="C547" s="445" t="s">
        <v>2717</v>
      </c>
      <c r="D547" s="446">
        <v>45364</v>
      </c>
      <c r="E547" s="444">
        <v>213</v>
      </c>
      <c r="F547" s="448" t="s">
        <v>2721</v>
      </c>
      <c r="G547" s="448" t="s">
        <v>2721</v>
      </c>
      <c r="H547" s="448" t="s">
        <v>2637</v>
      </c>
      <c r="I547" s="448" t="s">
        <v>2707</v>
      </c>
      <c r="J547" s="448" t="s">
        <v>2707</v>
      </c>
      <c r="K547" s="448">
        <v>4</v>
      </c>
      <c r="L547" s="445">
        <v>32</v>
      </c>
      <c r="M547" s="446">
        <v>45372</v>
      </c>
      <c r="N547" s="449">
        <v>0.25</v>
      </c>
      <c r="O547" s="446">
        <v>45375</v>
      </c>
      <c r="P547" s="450" t="s">
        <v>642</v>
      </c>
      <c r="Q547" s="448" t="s">
        <v>2720</v>
      </c>
      <c r="R547" s="448">
        <v>3115956974</v>
      </c>
      <c r="S547" s="467"/>
      <c r="T547" s="444">
        <v>84242</v>
      </c>
      <c r="U547" s="444"/>
      <c r="V547" s="444">
        <v>576</v>
      </c>
      <c r="W547" s="444"/>
      <c r="X547" s="444"/>
      <c r="Y547" s="444"/>
      <c r="Z547" s="451">
        <v>6374169</v>
      </c>
      <c r="AA547" s="444"/>
      <c r="AB547" s="444"/>
      <c r="AC547" s="452">
        <f t="shared" si="8"/>
        <v>6374169</v>
      </c>
      <c r="AD547" s="453"/>
      <c r="AE547" s="453"/>
      <c r="AF547" s="453" t="s">
        <v>3224</v>
      </c>
      <c r="AG547" s="467" t="str">
        <f>VLOOKUP(V547,PQ!$A:$BI,61,0)</f>
        <v>AFILIADO</v>
      </c>
      <c r="AH547" s="484">
        <f t="shared" si="9"/>
        <v>5895213.9413400004</v>
      </c>
      <c r="AI547" s="484">
        <f t="shared" si="10"/>
        <v>576</v>
      </c>
      <c r="AJ547" s="470">
        <v>4000000</v>
      </c>
      <c r="AK547" s="471">
        <v>7.4999999999999997E-2</v>
      </c>
      <c r="AL547" s="470">
        <f t="shared" si="11"/>
        <v>300000</v>
      </c>
      <c r="AM547" s="470">
        <f t="shared" si="12"/>
        <v>140000</v>
      </c>
      <c r="AN547" s="470">
        <f t="shared" si="13"/>
        <v>16560</v>
      </c>
      <c r="AO547" s="470">
        <f t="shared" si="14"/>
        <v>3700000</v>
      </c>
      <c r="AP547" s="470">
        <f t="shared" si="15"/>
        <v>2374169</v>
      </c>
    </row>
    <row r="548" spans="1:42" s="107" customFormat="1" ht="21" hidden="1" customHeight="1" x14ac:dyDescent="0.2">
      <c r="A548" s="443">
        <v>543</v>
      </c>
      <c r="B548" s="444"/>
      <c r="C548" s="445" t="s">
        <v>2717</v>
      </c>
      <c r="D548" s="446">
        <v>45364</v>
      </c>
      <c r="E548" s="444">
        <v>213</v>
      </c>
      <c r="F548" s="448" t="s">
        <v>2721</v>
      </c>
      <c r="G548" s="448" t="s">
        <v>2721</v>
      </c>
      <c r="H548" s="448" t="s">
        <v>2637</v>
      </c>
      <c r="I548" s="448" t="s">
        <v>2707</v>
      </c>
      <c r="J548" s="448" t="s">
        <v>2707</v>
      </c>
      <c r="K548" s="448">
        <v>4</v>
      </c>
      <c r="L548" s="445">
        <v>32</v>
      </c>
      <c r="M548" s="446">
        <v>45372</v>
      </c>
      <c r="N548" s="449">
        <v>0.25</v>
      </c>
      <c r="O548" s="446">
        <v>45375</v>
      </c>
      <c r="P548" s="450" t="s">
        <v>642</v>
      </c>
      <c r="Q548" s="448" t="s">
        <v>2720</v>
      </c>
      <c r="R548" s="448">
        <v>3115956974</v>
      </c>
      <c r="S548" s="467"/>
      <c r="T548" s="444">
        <v>84242</v>
      </c>
      <c r="U548" s="444"/>
      <c r="V548" s="444">
        <v>461</v>
      </c>
      <c r="W548" s="444"/>
      <c r="X548" s="444"/>
      <c r="Y548" s="444"/>
      <c r="Z548" s="451">
        <v>6374169</v>
      </c>
      <c r="AA548" s="444"/>
      <c r="AB548" s="444"/>
      <c r="AC548" s="452">
        <f t="shared" si="8"/>
        <v>6374169</v>
      </c>
      <c r="AD548" s="453"/>
      <c r="AE548" s="453"/>
      <c r="AF548" s="453" t="s">
        <v>3224</v>
      </c>
      <c r="AG548" s="467" t="str">
        <f>VLOOKUP(V548,PQ!$A:$BI,61,0)</f>
        <v>PROPIO</v>
      </c>
      <c r="AH548" s="484">
        <f t="shared" si="9"/>
        <v>5895213.9413400004</v>
      </c>
      <c r="AI548" s="484">
        <f t="shared" si="10"/>
        <v>461</v>
      </c>
      <c r="AJ548" s="470">
        <f>+AC548</f>
        <v>6374169</v>
      </c>
      <c r="AK548" s="471">
        <v>0</v>
      </c>
      <c r="AL548" s="470">
        <f t="shared" si="11"/>
        <v>0</v>
      </c>
      <c r="AM548" s="470">
        <f t="shared" si="12"/>
        <v>223095.91500000001</v>
      </c>
      <c r="AN548" s="470">
        <f t="shared" si="13"/>
        <v>26389.059659999999</v>
      </c>
      <c r="AO548" s="470">
        <f t="shared" si="14"/>
        <v>6374169</v>
      </c>
      <c r="AP548" s="470">
        <f t="shared" si="15"/>
        <v>0</v>
      </c>
    </row>
    <row r="549" spans="1:42" s="107" customFormat="1" ht="21" hidden="1" customHeight="1" x14ac:dyDescent="0.2">
      <c r="A549" s="443">
        <v>544</v>
      </c>
      <c r="B549" s="444"/>
      <c r="C549" s="445" t="s">
        <v>2717</v>
      </c>
      <c r="D549" s="446">
        <v>45366</v>
      </c>
      <c r="E549" s="444">
        <v>211</v>
      </c>
      <c r="F549" s="448" t="s">
        <v>2725</v>
      </c>
      <c r="G549" s="448" t="s">
        <v>2725</v>
      </c>
      <c r="H549" s="448" t="s">
        <v>87</v>
      </c>
      <c r="I549" s="448" t="s">
        <v>2724</v>
      </c>
      <c r="J549" s="448" t="s">
        <v>2724</v>
      </c>
      <c r="K549" s="448">
        <v>1</v>
      </c>
      <c r="L549" s="445">
        <v>30</v>
      </c>
      <c r="M549" s="446">
        <v>45373</v>
      </c>
      <c r="N549" s="449" t="s">
        <v>2723</v>
      </c>
      <c r="O549" s="446">
        <v>45373</v>
      </c>
      <c r="P549" s="450" t="s">
        <v>642</v>
      </c>
      <c r="Q549" s="448" t="s">
        <v>2722</v>
      </c>
      <c r="R549" s="448">
        <v>3105530557</v>
      </c>
      <c r="S549" s="467"/>
      <c r="T549" s="444">
        <v>84243</v>
      </c>
      <c r="U549" s="444"/>
      <c r="V549" s="444">
        <v>410</v>
      </c>
      <c r="W549" s="444"/>
      <c r="X549" s="444"/>
      <c r="Y549" s="444"/>
      <c r="Z549" s="451">
        <v>1426806</v>
      </c>
      <c r="AA549" s="444"/>
      <c r="AB549" s="444"/>
      <c r="AC549" s="452">
        <f t="shared" si="8"/>
        <v>1426806</v>
      </c>
      <c r="AD549" s="453"/>
      <c r="AE549" s="453"/>
      <c r="AF549" s="453" t="s">
        <v>3224</v>
      </c>
      <c r="AG549" s="467" t="str">
        <f>VLOOKUP(V549,PQ!$A:$BI,61,0)</f>
        <v>SOCIO</v>
      </c>
      <c r="AH549" s="484">
        <f t="shared" si="9"/>
        <v>1319595.7971600001</v>
      </c>
      <c r="AI549" s="484">
        <f t="shared" si="10"/>
        <v>410</v>
      </c>
      <c r="AJ549" s="470">
        <v>1310000</v>
      </c>
      <c r="AK549" s="471">
        <v>7.4999999999999997E-2</v>
      </c>
      <c r="AL549" s="470">
        <f t="shared" si="11"/>
        <v>98250</v>
      </c>
      <c r="AM549" s="470">
        <f t="shared" si="12"/>
        <v>45850.000000000007</v>
      </c>
      <c r="AN549" s="470">
        <f t="shared" si="13"/>
        <v>5423.4</v>
      </c>
      <c r="AO549" s="470">
        <f t="shared" si="14"/>
        <v>1211750</v>
      </c>
      <c r="AP549" s="470">
        <f t="shared" si="15"/>
        <v>116806</v>
      </c>
    </row>
    <row r="550" spans="1:42" s="107" customFormat="1" ht="21" hidden="1" customHeight="1" x14ac:dyDescent="0.2">
      <c r="A550" s="443">
        <v>545</v>
      </c>
      <c r="B550" s="444"/>
      <c r="C550" s="445" t="s">
        <v>2703</v>
      </c>
      <c r="D550" s="446">
        <v>45371</v>
      </c>
      <c r="E550" s="444">
        <v>323</v>
      </c>
      <c r="F550" s="448" t="s">
        <v>2733</v>
      </c>
      <c r="G550" s="448" t="s">
        <v>2733</v>
      </c>
      <c r="H550" s="445" t="s">
        <v>97</v>
      </c>
      <c r="I550" s="448" t="s">
        <v>2707</v>
      </c>
      <c r="J550" s="448" t="s">
        <v>2707</v>
      </c>
      <c r="K550" s="448">
        <v>1</v>
      </c>
      <c r="L550" s="444">
        <v>30</v>
      </c>
      <c r="M550" s="446">
        <v>45373</v>
      </c>
      <c r="N550" s="449">
        <v>0.3125</v>
      </c>
      <c r="O550" s="446">
        <v>45373</v>
      </c>
      <c r="P550" s="450">
        <v>0.5625</v>
      </c>
      <c r="Q550" s="448" t="s">
        <v>713</v>
      </c>
      <c r="R550" s="448" t="s">
        <v>693</v>
      </c>
      <c r="S550" s="467"/>
      <c r="T550" s="444">
        <v>84259</v>
      </c>
      <c r="U550" s="444"/>
      <c r="V550" s="444">
        <v>440</v>
      </c>
      <c r="W550" s="444"/>
      <c r="X550" s="444"/>
      <c r="Y550" s="444"/>
      <c r="Z550" s="451">
        <v>288207</v>
      </c>
      <c r="AA550" s="444"/>
      <c r="AB550" s="444"/>
      <c r="AC550" s="452">
        <f t="shared" si="8"/>
        <v>288207</v>
      </c>
      <c r="AD550" s="453"/>
      <c r="AE550" s="453"/>
      <c r="AF550" s="453" t="s">
        <v>3224</v>
      </c>
      <c r="AG550" s="467" t="str">
        <f>VLOOKUP(V550,PQ!$A:$BI,61,0)</f>
        <v>PROPIO</v>
      </c>
      <c r="AH550" s="484">
        <f t="shared" si="9"/>
        <v>266551.12602000003</v>
      </c>
      <c r="AI550" s="484">
        <f t="shared" si="10"/>
        <v>440</v>
      </c>
      <c r="AJ550" s="470">
        <f>+AC550</f>
        <v>288207</v>
      </c>
      <c r="AK550" s="471">
        <v>0</v>
      </c>
      <c r="AL550" s="470">
        <f t="shared" si="11"/>
        <v>0</v>
      </c>
      <c r="AM550" s="470">
        <f t="shared" si="12"/>
        <v>10087.245000000001</v>
      </c>
      <c r="AN550" s="470">
        <f t="shared" si="13"/>
        <v>1193.17698</v>
      </c>
      <c r="AO550" s="470">
        <f t="shared" si="14"/>
        <v>288207</v>
      </c>
      <c r="AP550" s="470">
        <f t="shared" si="15"/>
        <v>0</v>
      </c>
    </row>
    <row r="551" spans="1:42" s="107" customFormat="1" ht="21" hidden="1" customHeight="1" x14ac:dyDescent="0.2">
      <c r="A551" s="443">
        <v>546</v>
      </c>
      <c r="B551" s="444"/>
      <c r="C551" s="445" t="s">
        <v>422</v>
      </c>
      <c r="D551" s="446">
        <v>45358</v>
      </c>
      <c r="E551" s="444">
        <v>245</v>
      </c>
      <c r="F551" s="448" t="s">
        <v>2718</v>
      </c>
      <c r="G551" s="448" t="s">
        <v>2718</v>
      </c>
      <c r="H551" s="445" t="s">
        <v>97</v>
      </c>
      <c r="I551" s="445" t="s">
        <v>422</v>
      </c>
      <c r="J551" s="445" t="s">
        <v>422</v>
      </c>
      <c r="K551" s="448">
        <v>1</v>
      </c>
      <c r="L551" s="444">
        <v>31</v>
      </c>
      <c r="M551" s="446">
        <v>45374</v>
      </c>
      <c r="N551" s="449">
        <v>0.20833333333333334</v>
      </c>
      <c r="O551" s="446">
        <v>45374</v>
      </c>
      <c r="P551" s="450">
        <v>0.79166666666666663</v>
      </c>
      <c r="Q551" s="448" t="s">
        <v>2719</v>
      </c>
      <c r="R551" s="448" t="s">
        <v>2965</v>
      </c>
      <c r="S551" s="467"/>
      <c r="T551" s="444">
        <v>84170</v>
      </c>
      <c r="U551" s="444"/>
      <c r="V551" s="444">
        <v>454</v>
      </c>
      <c r="W551" s="444"/>
      <c r="X551" s="444"/>
      <c r="Y551" s="444"/>
      <c r="Z551" s="451">
        <v>821110</v>
      </c>
      <c r="AA551" s="444"/>
      <c r="AB551" s="444"/>
      <c r="AC551" s="452">
        <f t="shared" si="8"/>
        <v>821110</v>
      </c>
      <c r="AD551" s="453"/>
      <c r="AE551" s="453"/>
      <c r="AF551" s="453" t="s">
        <v>3224</v>
      </c>
      <c r="AG551" s="467" t="str">
        <f>VLOOKUP(V551,PQ!$A:$BI,61,0)</f>
        <v>PROPIO</v>
      </c>
      <c r="AH551" s="484">
        <f t="shared" si="9"/>
        <v>759411.79460000002</v>
      </c>
      <c r="AI551" s="484">
        <f t="shared" si="10"/>
        <v>454</v>
      </c>
      <c r="AJ551" s="470">
        <f>+AC551</f>
        <v>821110</v>
      </c>
      <c r="AK551" s="471">
        <v>0</v>
      </c>
      <c r="AL551" s="470">
        <f t="shared" si="11"/>
        <v>0</v>
      </c>
      <c r="AM551" s="470">
        <f t="shared" si="12"/>
        <v>28738.850000000002</v>
      </c>
      <c r="AN551" s="470">
        <f t="shared" si="13"/>
        <v>3399.3953999999999</v>
      </c>
      <c r="AO551" s="470">
        <f t="shared" si="14"/>
        <v>821110</v>
      </c>
      <c r="AP551" s="470">
        <f t="shared" si="15"/>
        <v>0</v>
      </c>
    </row>
    <row r="552" spans="1:42" s="107" customFormat="1" ht="16.5" hidden="1" customHeight="1" x14ac:dyDescent="0.2">
      <c r="A552" s="443">
        <v>547</v>
      </c>
      <c r="B552" s="444">
        <v>1</v>
      </c>
      <c r="C552" s="705" t="s">
        <v>21</v>
      </c>
      <c r="D552" s="446">
        <v>45383</v>
      </c>
      <c r="E552" s="444">
        <v>291</v>
      </c>
      <c r="F552" s="759" t="s">
        <v>145</v>
      </c>
      <c r="G552" s="759" t="s">
        <v>2744</v>
      </c>
      <c r="H552" s="448" t="s">
        <v>146</v>
      </c>
      <c r="I552" s="713" t="s">
        <v>902</v>
      </c>
      <c r="J552" s="668" t="s">
        <v>902</v>
      </c>
      <c r="K552" s="448">
        <v>2</v>
      </c>
      <c r="L552" s="448">
        <v>35</v>
      </c>
      <c r="M552" s="446">
        <v>45385</v>
      </c>
      <c r="N552" s="723">
        <v>0.29166666666666669</v>
      </c>
      <c r="O552" s="446">
        <v>45386</v>
      </c>
      <c r="P552" s="450">
        <v>0.70833333333333337</v>
      </c>
      <c r="Q552" s="450" t="s">
        <v>719</v>
      </c>
      <c r="R552" s="448">
        <v>3153554156</v>
      </c>
      <c r="S552" s="677"/>
      <c r="T552" s="444">
        <v>84401</v>
      </c>
      <c r="U552" s="733">
        <v>123060</v>
      </c>
      <c r="V552" s="444">
        <v>410</v>
      </c>
      <c r="W552" s="452"/>
      <c r="X552" s="453"/>
      <c r="Y552" s="453"/>
      <c r="Z552" s="451">
        <v>2766024</v>
      </c>
      <c r="AA552" s="691"/>
      <c r="AB552" s="470"/>
      <c r="AC552" s="470">
        <f t="shared" si="8"/>
        <v>2766024</v>
      </c>
      <c r="AD552" s="742"/>
      <c r="AE552" s="691"/>
      <c r="AF552" s="469" t="s">
        <v>3225</v>
      </c>
      <c r="AG552" s="467" t="str">
        <f>VLOOKUP(V552,PQ!$A:$BI,61,0)</f>
        <v>SOCIO</v>
      </c>
      <c r="AH552" s="484">
        <f t="shared" si="9"/>
        <v>2558184.95664</v>
      </c>
      <c r="AI552" s="484">
        <f t="shared" si="10"/>
        <v>410</v>
      </c>
      <c r="AJ552" s="470">
        <v>2600000</v>
      </c>
      <c r="AK552" s="471">
        <v>7.4999999999999997E-2</v>
      </c>
      <c r="AL552" s="470">
        <f t="shared" si="11"/>
        <v>195000</v>
      </c>
      <c r="AM552" s="470">
        <f t="shared" si="12"/>
        <v>91000.000000000015</v>
      </c>
      <c r="AN552" s="470">
        <f t="shared" si="13"/>
        <v>10763.999999999998</v>
      </c>
      <c r="AO552" s="470">
        <f t="shared" si="14"/>
        <v>2405000</v>
      </c>
      <c r="AP552" s="470">
        <f t="shared" si="15"/>
        <v>166024</v>
      </c>
    </row>
    <row r="553" spans="1:42" s="107" customFormat="1" ht="16.5" hidden="1" customHeight="1" x14ac:dyDescent="0.2">
      <c r="A553" s="443">
        <v>548</v>
      </c>
      <c r="B553" s="444"/>
      <c r="C553" s="705" t="s">
        <v>2702</v>
      </c>
      <c r="D553" s="446">
        <v>45370</v>
      </c>
      <c r="E553" s="444">
        <v>234</v>
      </c>
      <c r="F553" s="759" t="s">
        <v>1053</v>
      </c>
      <c r="G553" s="759" t="s">
        <v>2734</v>
      </c>
      <c r="H553" s="448" t="s">
        <v>493</v>
      </c>
      <c r="I553" s="713" t="s">
        <v>782</v>
      </c>
      <c r="J553" s="668" t="s">
        <v>782</v>
      </c>
      <c r="K553" s="448">
        <v>1</v>
      </c>
      <c r="L553" s="444">
        <v>25</v>
      </c>
      <c r="M553" s="446">
        <v>45387</v>
      </c>
      <c r="N553" s="723">
        <v>0.27083333333333331</v>
      </c>
      <c r="O553" s="446">
        <v>45387</v>
      </c>
      <c r="P553" s="450">
        <v>0.75</v>
      </c>
      <c r="Q553" s="448" t="s">
        <v>980</v>
      </c>
      <c r="R553" s="448">
        <v>3016207221</v>
      </c>
      <c r="S553" s="677"/>
      <c r="T553" s="444">
        <v>84426</v>
      </c>
      <c r="U553" s="733"/>
      <c r="V553" s="444">
        <v>410</v>
      </c>
      <c r="W553" s="451"/>
      <c r="X553" s="444"/>
      <c r="Y553" s="444"/>
      <c r="Z553" s="451">
        <v>653413</v>
      </c>
      <c r="AA553" s="691"/>
      <c r="AB553" s="470"/>
      <c r="AC553" s="470">
        <f t="shared" si="8"/>
        <v>653413</v>
      </c>
      <c r="AD553" s="742"/>
      <c r="AE553" s="691"/>
      <c r="AF553" s="469" t="s">
        <v>3225</v>
      </c>
      <c r="AG553" s="467" t="str">
        <f>VLOOKUP(V553,PQ!$A:$BI,61,0)</f>
        <v>SOCIO</v>
      </c>
      <c r="AH553" s="484">
        <f t="shared" si="9"/>
        <v>604315.54717999999</v>
      </c>
      <c r="AI553" s="484">
        <f t="shared" si="10"/>
        <v>410</v>
      </c>
      <c r="AJ553" s="470">
        <v>600000</v>
      </c>
      <c r="AK553" s="471">
        <v>7.4999999999999997E-2</v>
      </c>
      <c r="AL553" s="470">
        <f t="shared" si="11"/>
        <v>45000</v>
      </c>
      <c r="AM553" s="470">
        <f t="shared" si="12"/>
        <v>21000.000000000004</v>
      </c>
      <c r="AN553" s="470">
        <f t="shared" si="13"/>
        <v>2483.9999999999995</v>
      </c>
      <c r="AO553" s="470">
        <f t="shared" si="14"/>
        <v>555000</v>
      </c>
      <c r="AP553" s="470">
        <f t="shared" si="15"/>
        <v>53413</v>
      </c>
    </row>
    <row r="554" spans="1:42" s="107" customFormat="1" ht="16.5" hidden="1" customHeight="1" x14ac:dyDescent="0.2">
      <c r="A554" s="443">
        <v>549</v>
      </c>
      <c r="B554" s="444"/>
      <c r="C554" s="705" t="s">
        <v>2746</v>
      </c>
      <c r="D554" s="446">
        <v>45386</v>
      </c>
      <c r="E554" s="444">
        <v>214</v>
      </c>
      <c r="F554" s="759" t="s">
        <v>2745</v>
      </c>
      <c r="G554" s="759" t="s">
        <v>2745</v>
      </c>
      <c r="H554" s="448" t="s">
        <v>179</v>
      </c>
      <c r="I554" s="713" t="s">
        <v>902</v>
      </c>
      <c r="J554" s="668" t="s">
        <v>902</v>
      </c>
      <c r="K554" s="448">
        <v>1</v>
      </c>
      <c r="L554" s="448">
        <v>20</v>
      </c>
      <c r="M554" s="446">
        <v>45387</v>
      </c>
      <c r="N554" s="723">
        <v>0.3125</v>
      </c>
      <c r="O554" s="446">
        <v>45387</v>
      </c>
      <c r="P554" s="450">
        <v>0.75</v>
      </c>
      <c r="Q554" s="450" t="s">
        <v>2722</v>
      </c>
      <c r="R554" s="448">
        <v>3105530557</v>
      </c>
      <c r="S554" s="677"/>
      <c r="T554" s="444">
        <v>84427</v>
      </c>
      <c r="U554" s="733"/>
      <c r="V554" s="444">
        <v>409</v>
      </c>
      <c r="W554" s="451"/>
      <c r="X554" s="453"/>
      <c r="Y554" s="453"/>
      <c r="Z554" s="452">
        <v>1111287</v>
      </c>
      <c r="AA554" s="691"/>
      <c r="AB554" s="470"/>
      <c r="AC554" s="470">
        <f t="shared" si="8"/>
        <v>1111287</v>
      </c>
      <c r="AD554" s="742"/>
      <c r="AE554" s="691"/>
      <c r="AF554" s="469" t="s">
        <v>3225</v>
      </c>
      <c r="AG554" s="467" t="str">
        <f>VLOOKUP(V554,PQ!$A:$BI,61,0)</f>
        <v>SOCIO</v>
      </c>
      <c r="AH554" s="484">
        <f t="shared" si="9"/>
        <v>1027784.89482</v>
      </c>
      <c r="AI554" s="484">
        <f t="shared" si="10"/>
        <v>409</v>
      </c>
      <c r="AJ554" s="470">
        <v>1020000</v>
      </c>
      <c r="AK554" s="471">
        <v>7.4999999999999997E-2</v>
      </c>
      <c r="AL554" s="470">
        <f t="shared" si="11"/>
        <v>76500</v>
      </c>
      <c r="AM554" s="470">
        <f t="shared" si="12"/>
        <v>35700</v>
      </c>
      <c r="AN554" s="470">
        <f t="shared" si="13"/>
        <v>4222.7999999999993</v>
      </c>
      <c r="AO554" s="470">
        <f t="shared" si="14"/>
        <v>943500</v>
      </c>
      <c r="AP554" s="470">
        <f t="shared" si="15"/>
        <v>91287</v>
      </c>
    </row>
    <row r="555" spans="1:42" s="107" customFormat="1" ht="16.5" hidden="1" customHeight="1" x14ac:dyDescent="0.2">
      <c r="A555" s="443">
        <v>550</v>
      </c>
      <c r="B555" s="444"/>
      <c r="C555" s="705" t="s">
        <v>2730</v>
      </c>
      <c r="D555" s="446">
        <v>45369</v>
      </c>
      <c r="E555" s="444">
        <v>247</v>
      </c>
      <c r="F555" s="759" t="s">
        <v>972</v>
      </c>
      <c r="G555" s="759" t="s">
        <v>1166</v>
      </c>
      <c r="H555" s="448" t="s">
        <v>2636</v>
      </c>
      <c r="I555" s="713" t="s">
        <v>756</v>
      </c>
      <c r="J555" s="668" t="s">
        <v>2747</v>
      </c>
      <c r="K555" s="445">
        <v>1</v>
      </c>
      <c r="L555" s="448">
        <v>35</v>
      </c>
      <c r="M555" s="446">
        <v>45390</v>
      </c>
      <c r="N555" s="723">
        <v>0.25</v>
      </c>
      <c r="O555" s="446">
        <v>45390</v>
      </c>
      <c r="P555" s="450"/>
      <c r="Q555" s="450" t="s">
        <v>2731</v>
      </c>
      <c r="R555" s="448">
        <v>3106786703</v>
      </c>
      <c r="S555" s="678" t="s">
        <v>2732</v>
      </c>
      <c r="T555" s="444">
        <v>84245</v>
      </c>
      <c r="U555" s="733"/>
      <c r="V555" s="444">
        <v>381</v>
      </c>
      <c r="W555" s="444"/>
      <c r="X555" s="444"/>
      <c r="Y555" s="444"/>
      <c r="Z555" s="451">
        <v>1184453</v>
      </c>
      <c r="AA555" s="692"/>
      <c r="AB555" s="470"/>
      <c r="AC555" s="470">
        <f t="shared" si="8"/>
        <v>1184453</v>
      </c>
      <c r="AD555" s="742"/>
      <c r="AE555" s="691"/>
      <c r="AF555" s="469" t="s">
        <v>3225</v>
      </c>
      <c r="AG555" s="467" t="str">
        <f>VLOOKUP(V555,PQ!$A:$BI,61,0)</f>
        <v>SOCIO</v>
      </c>
      <c r="AH555" s="484">
        <f t="shared" si="9"/>
        <v>1095453.2015800001</v>
      </c>
      <c r="AI555" s="484">
        <f t="shared" si="10"/>
        <v>381</v>
      </c>
      <c r="AJ555" s="470">
        <v>1095000</v>
      </c>
      <c r="AK555" s="471">
        <v>7.4999999999999997E-2</v>
      </c>
      <c r="AL555" s="470">
        <f t="shared" si="11"/>
        <v>82125</v>
      </c>
      <c r="AM555" s="470">
        <f t="shared" si="12"/>
        <v>38325.000000000007</v>
      </c>
      <c r="AN555" s="470">
        <f t="shared" si="13"/>
        <v>4533.2999999999993</v>
      </c>
      <c r="AO555" s="470">
        <f t="shared" si="14"/>
        <v>1012875</v>
      </c>
      <c r="AP555" s="470">
        <f t="shared" si="15"/>
        <v>89453</v>
      </c>
    </row>
    <row r="556" spans="1:42" s="107" customFormat="1" ht="16.5" hidden="1" customHeight="1" x14ac:dyDescent="0.2">
      <c r="A556" s="443">
        <v>551</v>
      </c>
      <c r="B556" s="444"/>
      <c r="C556" s="705" t="s">
        <v>21</v>
      </c>
      <c r="D556" s="446">
        <v>45387</v>
      </c>
      <c r="E556" s="444">
        <v>92</v>
      </c>
      <c r="F556" s="759" t="s">
        <v>2752</v>
      </c>
      <c r="G556" s="759" t="s">
        <v>2752</v>
      </c>
      <c r="H556" s="448" t="s">
        <v>225</v>
      </c>
      <c r="I556" s="713" t="s">
        <v>902</v>
      </c>
      <c r="J556" s="668" t="s">
        <v>902</v>
      </c>
      <c r="K556" s="448">
        <v>4</v>
      </c>
      <c r="L556" s="448">
        <v>34</v>
      </c>
      <c r="M556" s="446">
        <v>45391</v>
      </c>
      <c r="N556" s="723">
        <v>0.22916666666666666</v>
      </c>
      <c r="O556" s="446">
        <v>45394</v>
      </c>
      <c r="P556" s="450">
        <v>0.54166666666666663</v>
      </c>
      <c r="Q556" s="450" t="s">
        <v>2754</v>
      </c>
      <c r="R556" s="448">
        <v>3165561347</v>
      </c>
      <c r="S556" s="677"/>
      <c r="T556" s="444">
        <v>84485</v>
      </c>
      <c r="U556" s="733"/>
      <c r="V556" s="444">
        <v>410</v>
      </c>
      <c r="W556" s="451"/>
      <c r="X556" s="453"/>
      <c r="Y556" s="453"/>
      <c r="Z556" s="452">
        <v>3411094</v>
      </c>
      <c r="AA556" s="692">
        <v>1</v>
      </c>
      <c r="AB556" s="470">
        <v>1256720</v>
      </c>
      <c r="AC556" s="470">
        <f t="shared" si="8"/>
        <v>4667814</v>
      </c>
      <c r="AD556" s="742"/>
      <c r="AE556" s="691"/>
      <c r="AF556" s="469" t="s">
        <v>3225</v>
      </c>
      <c r="AG556" s="467" t="str">
        <f>VLOOKUP(V556,PQ!$A:$BI,61,0)</f>
        <v>SOCIO</v>
      </c>
      <c r="AH556" s="484">
        <f t="shared" si="9"/>
        <v>4317074.4560399996</v>
      </c>
      <c r="AI556" s="484">
        <f t="shared" si="10"/>
        <v>410</v>
      </c>
      <c r="AJ556" s="470">
        <v>4300000</v>
      </c>
      <c r="AK556" s="471">
        <v>7.4999999999999997E-2</v>
      </c>
      <c r="AL556" s="470">
        <f t="shared" si="11"/>
        <v>322500</v>
      </c>
      <c r="AM556" s="470">
        <f t="shared" si="12"/>
        <v>150500</v>
      </c>
      <c r="AN556" s="470">
        <f t="shared" si="13"/>
        <v>17802</v>
      </c>
      <c r="AO556" s="470">
        <f t="shared" si="14"/>
        <v>3977500</v>
      </c>
      <c r="AP556" s="470">
        <f t="shared" si="15"/>
        <v>367814</v>
      </c>
    </row>
    <row r="557" spans="1:42" s="107" customFormat="1" ht="16.5" hidden="1" customHeight="1" x14ac:dyDescent="0.2">
      <c r="A557" s="443">
        <v>552</v>
      </c>
      <c r="B557" s="444"/>
      <c r="C557" s="705" t="s">
        <v>21</v>
      </c>
      <c r="D557" s="446">
        <v>45387</v>
      </c>
      <c r="E557" s="444">
        <v>92</v>
      </c>
      <c r="F557" s="759" t="s">
        <v>2752</v>
      </c>
      <c r="G557" s="759" t="s">
        <v>2752</v>
      </c>
      <c r="H557" s="448" t="s">
        <v>225</v>
      </c>
      <c r="I557" s="713" t="s">
        <v>902</v>
      </c>
      <c r="J557" s="668" t="s">
        <v>902</v>
      </c>
      <c r="K557" s="448">
        <v>4</v>
      </c>
      <c r="L557" s="448">
        <v>34</v>
      </c>
      <c r="M557" s="446">
        <v>45391</v>
      </c>
      <c r="N557" s="723">
        <v>0.22916666666666666</v>
      </c>
      <c r="O557" s="446">
        <v>45394</v>
      </c>
      <c r="P557" s="450">
        <v>0.54166666666666663</v>
      </c>
      <c r="Q557" s="450" t="s">
        <v>2754</v>
      </c>
      <c r="R557" s="448">
        <v>3165561347</v>
      </c>
      <c r="S557" s="677"/>
      <c r="T557" s="444">
        <v>84485</v>
      </c>
      <c r="U557" s="733"/>
      <c r="V557" s="444">
        <v>412</v>
      </c>
      <c r="W557" s="451"/>
      <c r="X557" s="453"/>
      <c r="Y557" s="453"/>
      <c r="Z557" s="452">
        <v>3411094</v>
      </c>
      <c r="AA557" s="692">
        <v>1</v>
      </c>
      <c r="AB557" s="470">
        <v>1256720</v>
      </c>
      <c r="AC557" s="470">
        <f t="shared" si="8"/>
        <v>4667814</v>
      </c>
      <c r="AD557" s="742"/>
      <c r="AE557" s="691"/>
      <c r="AF557" s="469" t="s">
        <v>3225</v>
      </c>
      <c r="AG557" s="467" t="str">
        <f>VLOOKUP(V557,PQ!$A:$BI,61,0)</f>
        <v>SOCIO</v>
      </c>
      <c r="AH557" s="484">
        <f t="shared" si="9"/>
        <v>4317074.4560399996</v>
      </c>
      <c r="AI557" s="484">
        <f t="shared" si="10"/>
        <v>412</v>
      </c>
      <c r="AJ557" s="470">
        <v>4300000</v>
      </c>
      <c r="AK557" s="471">
        <v>7.4999999999999997E-2</v>
      </c>
      <c r="AL557" s="470">
        <f t="shared" si="11"/>
        <v>322500</v>
      </c>
      <c r="AM557" s="470">
        <f t="shared" si="12"/>
        <v>150500</v>
      </c>
      <c r="AN557" s="470">
        <f t="shared" si="13"/>
        <v>17802</v>
      </c>
      <c r="AO557" s="470">
        <f t="shared" si="14"/>
        <v>3977500</v>
      </c>
      <c r="AP557" s="470">
        <f t="shared" si="15"/>
        <v>367814</v>
      </c>
    </row>
    <row r="558" spans="1:42" s="107" customFormat="1" ht="16.5" hidden="1" customHeight="1" x14ac:dyDescent="0.2">
      <c r="A558" s="443">
        <v>553</v>
      </c>
      <c r="B558" s="444">
        <v>3</v>
      </c>
      <c r="C558" s="705" t="s">
        <v>2702</v>
      </c>
      <c r="D558" s="446">
        <v>45371</v>
      </c>
      <c r="E558" s="444">
        <v>31</v>
      </c>
      <c r="F558" s="759" t="s">
        <v>872</v>
      </c>
      <c r="G558" s="759" t="s">
        <v>2735</v>
      </c>
      <c r="H558" s="448" t="s">
        <v>93</v>
      </c>
      <c r="I558" s="713" t="s">
        <v>979</v>
      </c>
      <c r="J558" s="668" t="s">
        <v>979</v>
      </c>
      <c r="K558" s="448">
        <v>1</v>
      </c>
      <c r="L558" s="448">
        <v>31</v>
      </c>
      <c r="M558" s="446">
        <v>45392</v>
      </c>
      <c r="N558" s="723">
        <v>0.29166666666666669</v>
      </c>
      <c r="O558" s="446">
        <v>45392</v>
      </c>
      <c r="P558" s="450">
        <v>0.75</v>
      </c>
      <c r="Q558" s="450" t="s">
        <v>2736</v>
      </c>
      <c r="R558" s="448">
        <v>3145932205</v>
      </c>
      <c r="S558" s="677"/>
      <c r="T558" s="444">
        <v>84499</v>
      </c>
      <c r="U558" s="733">
        <v>128047</v>
      </c>
      <c r="V558" s="444">
        <v>374</v>
      </c>
      <c r="W558" s="451"/>
      <c r="X558" s="444"/>
      <c r="Y558" s="444"/>
      <c r="Z558" s="451">
        <v>765211</v>
      </c>
      <c r="AA558" s="691"/>
      <c r="AB558" s="470"/>
      <c r="AC558" s="470">
        <f t="shared" si="8"/>
        <v>765211</v>
      </c>
      <c r="AD558" s="742"/>
      <c r="AE558" s="691"/>
      <c r="AF558" s="469" t="s">
        <v>3225</v>
      </c>
      <c r="AG558" s="467" t="str">
        <f>VLOOKUP(V558,PQ!$A:$BI,61,0)</f>
        <v>AFILIADO</v>
      </c>
      <c r="AH558" s="484">
        <f t="shared" si="9"/>
        <v>707713.04546000005</v>
      </c>
      <c r="AI558" s="484">
        <f t="shared" si="10"/>
        <v>374</v>
      </c>
      <c r="AJ558" s="470">
        <v>650000</v>
      </c>
      <c r="AK558" s="471">
        <v>7.4999999999999997E-2</v>
      </c>
      <c r="AL558" s="470">
        <f t="shared" si="11"/>
        <v>48750</v>
      </c>
      <c r="AM558" s="470">
        <f t="shared" si="12"/>
        <v>22750.000000000004</v>
      </c>
      <c r="AN558" s="470">
        <f t="shared" si="13"/>
        <v>2690.9999999999995</v>
      </c>
      <c r="AO558" s="470">
        <f t="shared" si="14"/>
        <v>601250</v>
      </c>
      <c r="AP558" s="470">
        <f t="shared" si="15"/>
        <v>115211</v>
      </c>
    </row>
    <row r="559" spans="1:42" s="107" customFormat="1" ht="16.5" hidden="1" customHeight="1" x14ac:dyDescent="0.2">
      <c r="A559" s="443">
        <v>554</v>
      </c>
      <c r="B559" s="444"/>
      <c r="C559" s="705" t="s">
        <v>21</v>
      </c>
      <c r="D559" s="446">
        <v>45387</v>
      </c>
      <c r="E559" s="444">
        <v>29</v>
      </c>
      <c r="F559" s="759" t="s">
        <v>241</v>
      </c>
      <c r="G559" s="759" t="s">
        <v>2748</v>
      </c>
      <c r="H559" s="448" t="s">
        <v>243</v>
      </c>
      <c r="I559" s="713" t="s">
        <v>902</v>
      </c>
      <c r="J559" s="668" t="s">
        <v>902</v>
      </c>
      <c r="K559" s="448">
        <v>1</v>
      </c>
      <c r="L559" s="448">
        <v>26</v>
      </c>
      <c r="M559" s="446">
        <v>45392</v>
      </c>
      <c r="N559" s="723">
        <v>0.25</v>
      </c>
      <c r="O559" s="446">
        <v>45392</v>
      </c>
      <c r="P559" s="450">
        <v>0.95833333333333337</v>
      </c>
      <c r="Q559" s="450" t="s">
        <v>748</v>
      </c>
      <c r="R559" s="448">
        <v>3103451502</v>
      </c>
      <c r="S559" s="677"/>
      <c r="T559" s="444">
        <v>84500</v>
      </c>
      <c r="U559" s="733">
        <v>128048</v>
      </c>
      <c r="V559" s="444">
        <v>576</v>
      </c>
      <c r="W559" s="451"/>
      <c r="X559" s="453"/>
      <c r="Y559" s="453"/>
      <c r="Z559" s="452">
        <v>951541</v>
      </c>
      <c r="AA559" s="691"/>
      <c r="AB559" s="470"/>
      <c r="AC559" s="470">
        <f t="shared" si="8"/>
        <v>951541</v>
      </c>
      <c r="AD559" s="742"/>
      <c r="AE559" s="691"/>
      <c r="AF559" s="469" t="s">
        <v>3225</v>
      </c>
      <c r="AG559" s="467" t="str">
        <f>VLOOKUP(V559,PQ!$A:$BI,61,0)</f>
        <v>AFILIADO</v>
      </c>
      <c r="AH559" s="484">
        <f t="shared" si="9"/>
        <v>880042.20926000003</v>
      </c>
      <c r="AI559" s="484">
        <f t="shared" si="10"/>
        <v>576</v>
      </c>
      <c r="AJ559" s="470">
        <v>750000</v>
      </c>
      <c r="AK559" s="471">
        <v>7.4999999999999997E-2</v>
      </c>
      <c r="AL559" s="470">
        <f t="shared" si="11"/>
        <v>56250</v>
      </c>
      <c r="AM559" s="470">
        <f t="shared" si="12"/>
        <v>26250.000000000004</v>
      </c>
      <c r="AN559" s="470">
        <f t="shared" si="13"/>
        <v>3104.9999999999995</v>
      </c>
      <c r="AO559" s="470">
        <f t="shared" si="14"/>
        <v>693750</v>
      </c>
      <c r="AP559" s="470">
        <f t="shared" si="15"/>
        <v>201541</v>
      </c>
    </row>
    <row r="560" spans="1:42" s="107" customFormat="1" ht="16.5" hidden="1" customHeight="1" x14ac:dyDescent="0.2">
      <c r="A560" s="443">
        <v>555</v>
      </c>
      <c r="B560" s="444"/>
      <c r="C560" s="705" t="s">
        <v>21</v>
      </c>
      <c r="D560" s="446">
        <v>45387</v>
      </c>
      <c r="E560" s="444">
        <v>29</v>
      </c>
      <c r="F560" s="759" t="s">
        <v>241</v>
      </c>
      <c r="G560" s="759" t="s">
        <v>2748</v>
      </c>
      <c r="H560" s="448" t="s">
        <v>243</v>
      </c>
      <c r="I560" s="713" t="s">
        <v>902</v>
      </c>
      <c r="J560" s="668" t="s">
        <v>902</v>
      </c>
      <c r="K560" s="448">
        <v>1</v>
      </c>
      <c r="L560" s="448">
        <v>26</v>
      </c>
      <c r="M560" s="446">
        <v>45392</v>
      </c>
      <c r="N560" s="723">
        <v>0.25</v>
      </c>
      <c r="O560" s="446">
        <v>45392</v>
      </c>
      <c r="P560" s="450">
        <v>0.95833333333333337</v>
      </c>
      <c r="Q560" s="450" t="s">
        <v>748</v>
      </c>
      <c r="R560" s="448">
        <v>3103451502</v>
      </c>
      <c r="S560" s="677"/>
      <c r="T560" s="444">
        <v>84500</v>
      </c>
      <c r="U560" s="733">
        <v>128049</v>
      </c>
      <c r="V560" s="444">
        <v>459</v>
      </c>
      <c r="W560" s="451"/>
      <c r="X560" s="453"/>
      <c r="Y560" s="453"/>
      <c r="Z560" s="452">
        <v>951541</v>
      </c>
      <c r="AA560" s="691"/>
      <c r="AB560" s="470"/>
      <c r="AC560" s="470">
        <f t="shared" si="8"/>
        <v>951541</v>
      </c>
      <c r="AD560" s="742"/>
      <c r="AE560" s="691"/>
      <c r="AF560" s="469" t="s">
        <v>3225</v>
      </c>
      <c r="AG560" s="467" t="str">
        <f>VLOOKUP(V560,PQ!$A:$BI,61,0)</f>
        <v>AFILIADO</v>
      </c>
      <c r="AH560" s="484">
        <f t="shared" si="9"/>
        <v>880042.20926000003</v>
      </c>
      <c r="AI560" s="484">
        <f t="shared" si="10"/>
        <v>459</v>
      </c>
      <c r="AJ560" s="470">
        <v>750000</v>
      </c>
      <c r="AK560" s="471">
        <v>7.4999999999999997E-2</v>
      </c>
      <c r="AL560" s="470">
        <f t="shared" si="11"/>
        <v>56250</v>
      </c>
      <c r="AM560" s="470">
        <f t="shared" si="12"/>
        <v>26250.000000000004</v>
      </c>
      <c r="AN560" s="470">
        <f t="shared" si="13"/>
        <v>3104.9999999999995</v>
      </c>
      <c r="AO560" s="470">
        <f t="shared" si="14"/>
        <v>693750</v>
      </c>
      <c r="AP560" s="470">
        <f t="shared" si="15"/>
        <v>201541</v>
      </c>
    </row>
    <row r="561" spans="1:42" s="107" customFormat="1" ht="16.5" hidden="1" customHeight="1" x14ac:dyDescent="0.2">
      <c r="A561" s="443">
        <v>556</v>
      </c>
      <c r="B561" s="444"/>
      <c r="C561" s="705" t="s">
        <v>21</v>
      </c>
      <c r="D561" s="446">
        <v>45387</v>
      </c>
      <c r="E561" s="444">
        <v>170</v>
      </c>
      <c r="F561" s="759" t="s">
        <v>749</v>
      </c>
      <c r="G561" s="759" t="s">
        <v>2749</v>
      </c>
      <c r="H561" s="448" t="s">
        <v>500</v>
      </c>
      <c r="I561" s="713" t="s">
        <v>902</v>
      </c>
      <c r="J561" s="668" t="s">
        <v>902</v>
      </c>
      <c r="K561" s="448">
        <v>1</v>
      </c>
      <c r="L561" s="448">
        <v>22</v>
      </c>
      <c r="M561" s="446">
        <v>45392</v>
      </c>
      <c r="N561" s="723">
        <v>0.20833333333333334</v>
      </c>
      <c r="O561" s="446">
        <v>45392</v>
      </c>
      <c r="P561" s="450">
        <v>0.875</v>
      </c>
      <c r="Q561" s="450" t="s">
        <v>2753</v>
      </c>
      <c r="R561" s="448">
        <v>3115104916</v>
      </c>
      <c r="S561" s="677"/>
      <c r="T561" s="444">
        <v>84501</v>
      </c>
      <c r="U561" s="733">
        <v>128050</v>
      </c>
      <c r="V561" s="444">
        <v>52</v>
      </c>
      <c r="W561" s="451"/>
      <c r="X561" s="453"/>
      <c r="Y561" s="453"/>
      <c r="Z561" s="452">
        <v>1494895</v>
      </c>
      <c r="AA561" s="691"/>
      <c r="AB561" s="470"/>
      <c r="AC561" s="470">
        <f t="shared" si="8"/>
        <v>1494895</v>
      </c>
      <c r="AD561" s="742"/>
      <c r="AE561" s="691"/>
      <c r="AF561" s="469" t="s">
        <v>3225</v>
      </c>
      <c r="AG561" s="467" t="str">
        <f>VLOOKUP(V561,PQ!$A:$BI,61,0)</f>
        <v>SOCIO</v>
      </c>
      <c r="AH561" s="484">
        <f t="shared" si="9"/>
        <v>1382568.5896999999</v>
      </c>
      <c r="AI561" s="484">
        <f t="shared" si="10"/>
        <v>52</v>
      </c>
      <c r="AJ561" s="470">
        <v>1400000</v>
      </c>
      <c r="AK561" s="471">
        <v>7.4999999999999997E-2</v>
      </c>
      <c r="AL561" s="470">
        <f t="shared" si="11"/>
        <v>105000</v>
      </c>
      <c r="AM561" s="470">
        <f t="shared" si="12"/>
        <v>49000.000000000007</v>
      </c>
      <c r="AN561" s="470">
        <f t="shared" si="13"/>
        <v>5795.9999999999991</v>
      </c>
      <c r="AO561" s="470">
        <f t="shared" si="14"/>
        <v>1295000</v>
      </c>
      <c r="AP561" s="470">
        <f t="shared" si="15"/>
        <v>94895</v>
      </c>
    </row>
    <row r="562" spans="1:42" s="107" customFormat="1" ht="16.5" hidden="1" customHeight="1" x14ac:dyDescent="0.2">
      <c r="A562" s="443">
        <v>557</v>
      </c>
      <c r="B562" s="444"/>
      <c r="C562" s="705" t="s">
        <v>21</v>
      </c>
      <c r="D562" s="446">
        <v>45387</v>
      </c>
      <c r="E562" s="444">
        <v>129</v>
      </c>
      <c r="F562" s="759" t="s">
        <v>2750</v>
      </c>
      <c r="G562" s="759" t="s">
        <v>2751</v>
      </c>
      <c r="H562" s="448" t="s">
        <v>59</v>
      </c>
      <c r="I562" s="713" t="s">
        <v>902</v>
      </c>
      <c r="J562" s="668" t="s">
        <v>902</v>
      </c>
      <c r="K562" s="448">
        <v>2</v>
      </c>
      <c r="L562" s="448">
        <v>35</v>
      </c>
      <c r="M562" s="446">
        <v>45392</v>
      </c>
      <c r="N562" s="723">
        <v>0.25</v>
      </c>
      <c r="O562" s="446">
        <v>45393</v>
      </c>
      <c r="P562" s="450">
        <v>0.91666666666666663</v>
      </c>
      <c r="Q562" s="450" t="s">
        <v>528</v>
      </c>
      <c r="R562" s="448">
        <v>3153554156</v>
      </c>
      <c r="S562" s="677" t="s">
        <v>2743</v>
      </c>
      <c r="T562" s="444">
        <v>84502</v>
      </c>
      <c r="U562" s="733">
        <v>128051</v>
      </c>
      <c r="V562" s="444">
        <v>332</v>
      </c>
      <c r="W562" s="451"/>
      <c r="X562" s="453"/>
      <c r="Y562" s="453"/>
      <c r="Z562" s="452">
        <v>2032254</v>
      </c>
      <c r="AA562" s="691"/>
      <c r="AB562" s="470"/>
      <c r="AC562" s="470">
        <f t="shared" si="8"/>
        <v>2032254</v>
      </c>
      <c r="AD562" s="742"/>
      <c r="AE562" s="691"/>
      <c r="AF562" s="469" t="s">
        <v>3225</v>
      </c>
      <c r="AG562" s="467" t="str">
        <f>VLOOKUP(V562,PQ!$A:$BI,61,0)</f>
        <v>SOCIO-AFILIADO</v>
      </c>
      <c r="AH562" s="484">
        <f t="shared" si="9"/>
        <v>1879550.43444</v>
      </c>
      <c r="AI562" s="484">
        <f t="shared" si="10"/>
        <v>332</v>
      </c>
      <c r="AJ562" s="470">
        <v>1800000</v>
      </c>
      <c r="AK562" s="471">
        <v>7.4999999999999997E-2</v>
      </c>
      <c r="AL562" s="470">
        <f t="shared" si="11"/>
        <v>135000</v>
      </c>
      <c r="AM562" s="470">
        <f t="shared" si="12"/>
        <v>63000.000000000007</v>
      </c>
      <c r="AN562" s="470">
        <f t="shared" si="13"/>
        <v>7451.9999999999991</v>
      </c>
      <c r="AO562" s="470">
        <f t="shared" si="14"/>
        <v>1665000</v>
      </c>
      <c r="AP562" s="470">
        <f t="shared" si="15"/>
        <v>232254</v>
      </c>
    </row>
    <row r="563" spans="1:42" s="107" customFormat="1" ht="16.5" hidden="1" customHeight="1" x14ac:dyDescent="0.2">
      <c r="A563" s="443">
        <v>558</v>
      </c>
      <c r="B563" s="454"/>
      <c r="C563" s="706" t="s">
        <v>2757</v>
      </c>
      <c r="D563" s="456">
        <v>45387</v>
      </c>
      <c r="E563" s="454">
        <v>203</v>
      </c>
      <c r="F563" s="760" t="s">
        <v>2759</v>
      </c>
      <c r="G563" s="760" t="s">
        <v>2759</v>
      </c>
      <c r="H563" s="457" t="s">
        <v>59</v>
      </c>
      <c r="I563" s="714" t="s">
        <v>2724</v>
      </c>
      <c r="J563" s="669" t="s">
        <v>2724</v>
      </c>
      <c r="K563" s="457">
        <v>3</v>
      </c>
      <c r="L563" s="457">
        <v>25</v>
      </c>
      <c r="M563" s="456">
        <v>45395</v>
      </c>
      <c r="N563" s="724">
        <v>0.25</v>
      </c>
      <c r="O563" s="456">
        <v>45397</v>
      </c>
      <c r="P563" s="458" t="s">
        <v>642</v>
      </c>
      <c r="Q563" s="458" t="s">
        <v>2755</v>
      </c>
      <c r="R563" s="457">
        <v>3202699044</v>
      </c>
      <c r="S563" s="679"/>
      <c r="T563" s="454"/>
      <c r="U563" s="734"/>
      <c r="V563" s="454"/>
      <c r="W563" s="459"/>
      <c r="X563" s="454"/>
      <c r="Y563" s="454"/>
      <c r="Z563" s="459"/>
      <c r="AA563" s="693"/>
      <c r="AB563" s="470"/>
      <c r="AC563" s="470">
        <f t="shared" si="8"/>
        <v>0</v>
      </c>
      <c r="AD563" s="743" t="s">
        <v>2785</v>
      </c>
      <c r="AE563" s="691"/>
      <c r="AF563" s="469"/>
      <c r="AG563" s="467" t="s">
        <v>827</v>
      </c>
      <c r="AH563" s="484"/>
      <c r="AI563" s="484"/>
      <c r="AJ563" s="470"/>
      <c r="AK563" s="471"/>
      <c r="AL563" s="470"/>
      <c r="AM563" s="470"/>
      <c r="AN563" s="470"/>
      <c r="AO563" s="470"/>
      <c r="AP563" s="470"/>
    </row>
    <row r="564" spans="1:42" s="107" customFormat="1" ht="16.5" hidden="1" customHeight="1" x14ac:dyDescent="0.2">
      <c r="A564" s="443">
        <v>559</v>
      </c>
      <c r="B564" s="444"/>
      <c r="C564" s="705" t="s">
        <v>2730</v>
      </c>
      <c r="D564" s="446">
        <v>45369</v>
      </c>
      <c r="E564" s="444">
        <v>247</v>
      </c>
      <c r="F564" s="759" t="s">
        <v>972</v>
      </c>
      <c r="G564" s="759" t="s">
        <v>1166</v>
      </c>
      <c r="H564" s="448" t="s">
        <v>2636</v>
      </c>
      <c r="I564" s="713" t="s">
        <v>756</v>
      </c>
      <c r="J564" s="668" t="s">
        <v>756</v>
      </c>
      <c r="K564" s="445">
        <v>1</v>
      </c>
      <c r="L564" s="448">
        <v>35</v>
      </c>
      <c r="M564" s="446">
        <v>45397</v>
      </c>
      <c r="N564" s="723">
        <v>0.54166666666666663</v>
      </c>
      <c r="O564" s="446">
        <v>45397</v>
      </c>
      <c r="P564" s="450"/>
      <c r="Q564" s="450" t="s">
        <v>2731</v>
      </c>
      <c r="R564" s="448">
        <v>3106786703</v>
      </c>
      <c r="S564" s="678" t="s">
        <v>2732</v>
      </c>
      <c r="T564" s="444">
        <v>84246</v>
      </c>
      <c r="U564" s="733"/>
      <c r="V564" s="444">
        <v>412</v>
      </c>
      <c r="W564" s="444"/>
      <c r="X564" s="444"/>
      <c r="Y564" s="444"/>
      <c r="Z564" s="451">
        <v>1184453</v>
      </c>
      <c r="AA564" s="692"/>
      <c r="AB564" s="470"/>
      <c r="AC564" s="470">
        <f t="shared" si="8"/>
        <v>1184453</v>
      </c>
      <c r="AD564" s="742"/>
      <c r="AE564" s="691"/>
      <c r="AF564" s="469" t="s">
        <v>3225</v>
      </c>
      <c r="AG564" s="467" t="str">
        <f>VLOOKUP(V564,PQ!$A:$BI,61,0)</f>
        <v>SOCIO</v>
      </c>
      <c r="AH564" s="484">
        <f t="shared" si="9"/>
        <v>1095453.2015800001</v>
      </c>
      <c r="AI564" s="484">
        <f>+V564</f>
        <v>412</v>
      </c>
      <c r="AJ564" s="470">
        <v>1095000</v>
      </c>
      <c r="AK564" s="471">
        <v>7.4999999999999997E-2</v>
      </c>
      <c r="AL564" s="470">
        <f t="shared" si="11"/>
        <v>82125</v>
      </c>
      <c r="AM564" s="470">
        <f t="shared" si="12"/>
        <v>38325.000000000007</v>
      </c>
      <c r="AN564" s="470">
        <f t="shared" si="13"/>
        <v>4533.2999999999993</v>
      </c>
      <c r="AO564" s="470">
        <f t="shared" si="14"/>
        <v>1012875</v>
      </c>
      <c r="AP564" s="470">
        <f t="shared" si="15"/>
        <v>89453</v>
      </c>
    </row>
    <row r="565" spans="1:42" s="107" customFormat="1" ht="16.5" hidden="1" customHeight="1" x14ac:dyDescent="0.2">
      <c r="A565" s="443">
        <v>560</v>
      </c>
      <c r="B565" s="444">
        <v>3</v>
      </c>
      <c r="C565" s="705" t="s">
        <v>21</v>
      </c>
      <c r="D565" s="446">
        <v>45392</v>
      </c>
      <c r="E565" s="444">
        <v>30</v>
      </c>
      <c r="F565" s="759" t="s">
        <v>314</v>
      </c>
      <c r="G565" s="759" t="s">
        <v>2760</v>
      </c>
      <c r="H565" s="448" t="s">
        <v>316</v>
      </c>
      <c r="I565" s="713" t="s">
        <v>902</v>
      </c>
      <c r="J565" s="668" t="s">
        <v>902</v>
      </c>
      <c r="K565" s="448">
        <v>3</v>
      </c>
      <c r="L565" s="448">
        <v>34</v>
      </c>
      <c r="M565" s="446">
        <v>45397</v>
      </c>
      <c r="N565" s="723">
        <v>0.20833333333333334</v>
      </c>
      <c r="O565" s="446">
        <v>45399</v>
      </c>
      <c r="P565" s="450">
        <v>0.95833333333333337</v>
      </c>
      <c r="Q565" s="450" t="s">
        <v>748</v>
      </c>
      <c r="R565" s="448">
        <v>3103451502</v>
      </c>
      <c r="S565" s="677"/>
      <c r="T565" s="444">
        <v>84589</v>
      </c>
      <c r="U565" s="733"/>
      <c r="V565" s="444">
        <v>537</v>
      </c>
      <c r="W565" s="451"/>
      <c r="X565" s="444"/>
      <c r="Y565" s="444"/>
      <c r="Z565" s="451">
        <v>3299397</v>
      </c>
      <c r="AA565" s="691"/>
      <c r="AB565" s="470"/>
      <c r="AC565" s="470">
        <f t="shared" si="8"/>
        <v>3299397</v>
      </c>
      <c r="AD565" s="742"/>
      <c r="AE565" s="691"/>
      <c r="AF565" s="469" t="s">
        <v>3225</v>
      </c>
      <c r="AG565" s="467" t="str">
        <f>VLOOKUP(V565,PQ!$A:$BI,61,0)</f>
        <v>SOCIO-AFILIADO</v>
      </c>
      <c r="AH565" s="484">
        <f t="shared" si="9"/>
        <v>3051480.3094199998</v>
      </c>
      <c r="AI565" s="484">
        <f>+V565</f>
        <v>537</v>
      </c>
      <c r="AJ565" s="470">
        <v>3050000</v>
      </c>
      <c r="AK565" s="471">
        <v>7.4999999999999997E-2</v>
      </c>
      <c r="AL565" s="470">
        <f t="shared" si="11"/>
        <v>228750</v>
      </c>
      <c r="AM565" s="470">
        <f t="shared" si="12"/>
        <v>106750.00000000001</v>
      </c>
      <c r="AN565" s="470">
        <f t="shared" si="13"/>
        <v>12626.999999999998</v>
      </c>
      <c r="AO565" s="470">
        <f t="shared" si="14"/>
        <v>2821250</v>
      </c>
      <c r="AP565" s="470">
        <f t="shared" si="15"/>
        <v>249397</v>
      </c>
    </row>
    <row r="566" spans="1:42" s="107" customFormat="1" ht="16.5" hidden="1" customHeight="1" x14ac:dyDescent="0.2">
      <c r="A566" s="443">
        <v>561</v>
      </c>
      <c r="B566" s="444">
        <v>3</v>
      </c>
      <c r="C566" s="705" t="s">
        <v>21</v>
      </c>
      <c r="D566" s="446">
        <v>45392</v>
      </c>
      <c r="E566" s="444">
        <v>124</v>
      </c>
      <c r="F566" s="759" t="s">
        <v>1283</v>
      </c>
      <c r="G566" s="759" t="s">
        <v>2765</v>
      </c>
      <c r="H566" s="448" t="s">
        <v>2788</v>
      </c>
      <c r="I566" s="713" t="s">
        <v>902</v>
      </c>
      <c r="J566" s="668" t="s">
        <v>902</v>
      </c>
      <c r="K566" s="448">
        <v>2</v>
      </c>
      <c r="L566" s="448">
        <v>28</v>
      </c>
      <c r="M566" s="446">
        <v>45397</v>
      </c>
      <c r="N566" s="723">
        <v>0.16666666666666666</v>
      </c>
      <c r="O566" s="446">
        <v>45398</v>
      </c>
      <c r="P566" s="450">
        <v>0.91666666666666663</v>
      </c>
      <c r="Q566" s="450" t="s">
        <v>2764</v>
      </c>
      <c r="R566" s="448">
        <v>3142959095</v>
      </c>
      <c r="S566" s="677"/>
      <c r="T566" s="444">
        <v>84590</v>
      </c>
      <c r="U566" s="733"/>
      <c r="V566" s="444">
        <v>475</v>
      </c>
      <c r="W566" s="451"/>
      <c r="X566" s="444"/>
      <c r="Y566" s="444"/>
      <c r="Z566" s="451">
        <v>1957722</v>
      </c>
      <c r="AA566" s="691"/>
      <c r="AB566" s="470"/>
      <c r="AC566" s="470">
        <f t="shared" si="8"/>
        <v>1957722</v>
      </c>
      <c r="AD566" s="742"/>
      <c r="AE566" s="691"/>
      <c r="AF566" s="469" t="s">
        <v>3225</v>
      </c>
      <c r="AG566" s="467" t="str">
        <f>VLOOKUP(V566,PQ!$A:$BI,61,0)</f>
        <v>PROPIO</v>
      </c>
      <c r="AH566" s="484">
        <f t="shared" si="9"/>
        <v>1810618.7689199999</v>
      </c>
      <c r="AI566" s="484">
        <f>+V566</f>
        <v>475</v>
      </c>
      <c r="AJ566" s="470">
        <f>+AC566</f>
        <v>1957722</v>
      </c>
      <c r="AK566" s="471">
        <v>0</v>
      </c>
      <c r="AL566" s="470"/>
      <c r="AM566" s="470"/>
      <c r="AN566" s="470"/>
      <c r="AO566" s="470"/>
      <c r="AP566" s="470">
        <f>+AC566-AJ566</f>
        <v>0</v>
      </c>
    </row>
    <row r="567" spans="1:42" s="107" customFormat="1" ht="16.5" hidden="1" customHeight="1" x14ac:dyDescent="0.2">
      <c r="A567" s="443">
        <v>562</v>
      </c>
      <c r="B567" s="454">
        <v>3</v>
      </c>
      <c r="C567" s="706" t="s">
        <v>21</v>
      </c>
      <c r="D567" s="456">
        <v>45392</v>
      </c>
      <c r="E567" s="454">
        <v>18</v>
      </c>
      <c r="F567" s="760" t="s">
        <v>114</v>
      </c>
      <c r="G567" s="760" t="s">
        <v>2778</v>
      </c>
      <c r="H567" s="457" t="s">
        <v>116</v>
      </c>
      <c r="I567" s="714" t="s">
        <v>2779</v>
      </c>
      <c r="J567" s="669" t="s">
        <v>2779</v>
      </c>
      <c r="K567" s="457">
        <v>1</v>
      </c>
      <c r="L567" s="457">
        <v>19</v>
      </c>
      <c r="M567" s="456">
        <v>45398</v>
      </c>
      <c r="N567" s="724">
        <v>0.29166666666666669</v>
      </c>
      <c r="O567" s="456">
        <v>45398</v>
      </c>
      <c r="P567" s="458">
        <v>0.66666666666666663</v>
      </c>
      <c r="Q567" s="458" t="s">
        <v>2780</v>
      </c>
      <c r="R567" s="457">
        <v>3123511401</v>
      </c>
      <c r="S567" s="679"/>
      <c r="T567" s="454">
        <v>84591</v>
      </c>
      <c r="U567" s="734"/>
      <c r="V567" s="454"/>
      <c r="W567" s="459"/>
      <c r="X567" s="454"/>
      <c r="Y567" s="454"/>
      <c r="Z567" s="459"/>
      <c r="AA567" s="693"/>
      <c r="AB567" s="470"/>
      <c r="AC567" s="470">
        <f t="shared" si="8"/>
        <v>0</v>
      </c>
      <c r="AD567" s="744" t="s">
        <v>2796</v>
      </c>
      <c r="AE567" s="691"/>
      <c r="AF567" s="469"/>
      <c r="AG567" s="467" t="s">
        <v>827</v>
      </c>
      <c r="AH567" s="484"/>
      <c r="AI567" s="484"/>
      <c r="AJ567" s="470"/>
      <c r="AK567" s="471"/>
      <c r="AL567" s="470"/>
      <c r="AM567" s="470"/>
      <c r="AN567" s="470"/>
      <c r="AO567" s="470"/>
      <c r="AP567" s="470"/>
    </row>
    <row r="568" spans="1:42" s="107" customFormat="1" ht="16.5" hidden="1" customHeight="1" x14ac:dyDescent="0.2">
      <c r="A568" s="443">
        <v>563</v>
      </c>
      <c r="B568" s="444">
        <v>3</v>
      </c>
      <c r="C568" s="705" t="s">
        <v>21</v>
      </c>
      <c r="D568" s="446">
        <v>45392</v>
      </c>
      <c r="E568" s="444">
        <v>49</v>
      </c>
      <c r="F568" s="759" t="s">
        <v>196</v>
      </c>
      <c r="G568" s="759" t="s">
        <v>2768</v>
      </c>
      <c r="H568" s="448" t="s">
        <v>2789</v>
      </c>
      <c r="I568" s="713" t="s">
        <v>902</v>
      </c>
      <c r="J568" s="668" t="s">
        <v>902</v>
      </c>
      <c r="K568" s="448">
        <v>5</v>
      </c>
      <c r="L568" s="448">
        <v>28</v>
      </c>
      <c r="M568" s="446">
        <v>45399</v>
      </c>
      <c r="N568" s="723">
        <v>0.25</v>
      </c>
      <c r="O568" s="446">
        <v>45403</v>
      </c>
      <c r="P568" s="450">
        <v>0.75</v>
      </c>
      <c r="Q568" s="450" t="s">
        <v>2769</v>
      </c>
      <c r="R568" s="448">
        <v>3006551655</v>
      </c>
      <c r="S568" s="677"/>
      <c r="T568" s="444">
        <v>84592</v>
      </c>
      <c r="U568" s="733"/>
      <c r="V568" s="444">
        <v>459</v>
      </c>
      <c r="W568" s="451"/>
      <c r="X568" s="444"/>
      <c r="Y568" s="444"/>
      <c r="Z568" s="451">
        <v>4044616</v>
      </c>
      <c r="AA568" s="691"/>
      <c r="AB568" s="470"/>
      <c r="AC568" s="470">
        <f t="shared" si="8"/>
        <v>4044616</v>
      </c>
      <c r="AD568" s="742"/>
      <c r="AE568" s="691"/>
      <c r="AF568" s="469" t="s">
        <v>3225</v>
      </c>
      <c r="AG568" s="467" t="str">
        <f>VLOOKUP(V568,PQ!$A:$BI,61,0)</f>
        <v>AFILIADO</v>
      </c>
      <c r="AH568" s="484">
        <f t="shared" ref="AH568:AH599" si="16">+AC568-(AC568*(3.5%+0.414%+1.1%+0.5%+2%))</f>
        <v>3740703.55376</v>
      </c>
      <c r="AI568" s="484">
        <f t="shared" ref="AI568:AI574" si="17">+V568</f>
        <v>459</v>
      </c>
      <c r="AJ568" s="470">
        <v>3000000</v>
      </c>
      <c r="AK568" s="471">
        <v>7.4999999999999997E-2</v>
      </c>
      <c r="AL568" s="470">
        <f t="shared" ref="AL568:AL597" si="18">+AJ568*AK568</f>
        <v>225000</v>
      </c>
      <c r="AM568" s="470">
        <f t="shared" ref="AM568:AM597" si="19">+AJ568*3.5%</f>
        <v>105000.00000000001</v>
      </c>
      <c r="AN568" s="470">
        <f t="shared" ref="AN568:AN597" si="20">+AJ568*0.414%</f>
        <v>12419.999999999998</v>
      </c>
      <c r="AO568" s="470">
        <f t="shared" ref="AO568:AO597" si="21">+AJ568-AL568</f>
        <v>2775000</v>
      </c>
      <c r="AP568" s="470">
        <f t="shared" ref="AP568:AP601" si="22">+AC568-AJ568</f>
        <v>1044616</v>
      </c>
    </row>
    <row r="569" spans="1:42" s="107" customFormat="1" ht="16.5" hidden="1" customHeight="1" x14ac:dyDescent="0.2">
      <c r="A569" s="443">
        <v>564</v>
      </c>
      <c r="B569" s="444">
        <v>3</v>
      </c>
      <c r="C569" s="705" t="s">
        <v>21</v>
      </c>
      <c r="D569" s="446">
        <v>45392</v>
      </c>
      <c r="E569" s="444">
        <v>92</v>
      </c>
      <c r="F569" s="759" t="s">
        <v>223</v>
      </c>
      <c r="G569" s="759" t="s">
        <v>2770</v>
      </c>
      <c r="H569" s="448" t="s">
        <v>225</v>
      </c>
      <c r="I569" s="713" t="s">
        <v>902</v>
      </c>
      <c r="J569" s="668" t="s">
        <v>902</v>
      </c>
      <c r="K569" s="448">
        <v>3</v>
      </c>
      <c r="L569" s="448">
        <v>23</v>
      </c>
      <c r="M569" s="446">
        <v>45399</v>
      </c>
      <c r="N569" s="723">
        <v>0</v>
      </c>
      <c r="O569" s="446">
        <v>45401</v>
      </c>
      <c r="P569" s="450">
        <v>0.99930555555555556</v>
      </c>
      <c r="Q569" s="450" t="s">
        <v>2771</v>
      </c>
      <c r="R569" s="448">
        <v>3004910459</v>
      </c>
      <c r="S569" s="677"/>
      <c r="T569" s="444">
        <v>84593</v>
      </c>
      <c r="U569" s="733"/>
      <c r="V569" s="444">
        <v>412</v>
      </c>
      <c r="W569" s="451"/>
      <c r="X569" s="444"/>
      <c r="Y569" s="444"/>
      <c r="Z569" s="451">
        <v>3356454</v>
      </c>
      <c r="AA569" s="691"/>
      <c r="AB569" s="470"/>
      <c r="AC569" s="470">
        <f t="shared" si="8"/>
        <v>3356454</v>
      </c>
      <c r="AD569" s="742"/>
      <c r="AE569" s="691"/>
      <c r="AF569" s="469" t="s">
        <v>3225</v>
      </c>
      <c r="AG569" s="467" t="str">
        <f>VLOOKUP(V569,PQ!$A:$BI,61,0)</f>
        <v>SOCIO</v>
      </c>
      <c r="AH569" s="484">
        <f t="shared" si="16"/>
        <v>3104250.0464400002</v>
      </c>
      <c r="AI569" s="484">
        <f t="shared" si="17"/>
        <v>412</v>
      </c>
      <c r="AJ569" s="470">
        <v>3100000</v>
      </c>
      <c r="AK569" s="471">
        <v>7.4999999999999997E-2</v>
      </c>
      <c r="AL569" s="470">
        <f t="shared" si="18"/>
        <v>232500</v>
      </c>
      <c r="AM569" s="470">
        <f t="shared" si="19"/>
        <v>108500.00000000001</v>
      </c>
      <c r="AN569" s="470">
        <f t="shared" si="20"/>
        <v>12833.999999999998</v>
      </c>
      <c r="AO569" s="470">
        <f t="shared" si="21"/>
        <v>2867500</v>
      </c>
      <c r="AP569" s="470">
        <f t="shared" si="22"/>
        <v>256454</v>
      </c>
    </row>
    <row r="570" spans="1:42" s="107" customFormat="1" ht="16.5" hidden="1" customHeight="1" x14ac:dyDescent="0.2">
      <c r="A570" s="443">
        <v>565</v>
      </c>
      <c r="B570" s="444">
        <v>3</v>
      </c>
      <c r="C570" s="705" t="s">
        <v>21</v>
      </c>
      <c r="D570" s="446">
        <v>45392</v>
      </c>
      <c r="E570" s="444">
        <v>122</v>
      </c>
      <c r="F570" s="759" t="s">
        <v>272</v>
      </c>
      <c r="G570" s="759" t="s">
        <v>2761</v>
      </c>
      <c r="H570" s="448" t="s">
        <v>97</v>
      </c>
      <c r="I570" s="713" t="s">
        <v>902</v>
      </c>
      <c r="J570" s="668" t="s">
        <v>902</v>
      </c>
      <c r="K570" s="448">
        <v>1</v>
      </c>
      <c r="L570" s="448">
        <v>37</v>
      </c>
      <c r="M570" s="446">
        <v>45400</v>
      </c>
      <c r="N570" s="723">
        <v>0.25</v>
      </c>
      <c r="O570" s="446">
        <v>45400</v>
      </c>
      <c r="P570" s="450">
        <v>0.79166666666666663</v>
      </c>
      <c r="Q570" s="450" t="s">
        <v>2762</v>
      </c>
      <c r="R570" s="448">
        <v>3134110598</v>
      </c>
      <c r="S570" s="677"/>
      <c r="T570" s="444">
        <v>84594</v>
      </c>
      <c r="U570" s="733"/>
      <c r="V570" s="444">
        <v>374</v>
      </c>
      <c r="W570" s="451"/>
      <c r="X570" s="444"/>
      <c r="Y570" s="444"/>
      <c r="Z570" s="451">
        <v>541615</v>
      </c>
      <c r="AA570" s="691"/>
      <c r="AB570" s="470"/>
      <c r="AC570" s="470">
        <f t="shared" si="8"/>
        <v>541615</v>
      </c>
      <c r="AD570" s="742"/>
      <c r="AE570" s="691"/>
      <c r="AF570" s="469" t="s">
        <v>3225</v>
      </c>
      <c r="AG570" s="467" t="str">
        <f>VLOOKUP(V570,PQ!$A:$BI,61,0)</f>
        <v>AFILIADO</v>
      </c>
      <c r="AH570" s="484">
        <f t="shared" si="16"/>
        <v>500918.04889999999</v>
      </c>
      <c r="AI570" s="484">
        <f t="shared" si="17"/>
        <v>374</v>
      </c>
      <c r="AJ570" s="470">
        <v>315000</v>
      </c>
      <c r="AK570" s="471">
        <v>7.4999999999999997E-2</v>
      </c>
      <c r="AL570" s="470">
        <f t="shared" si="18"/>
        <v>23625</v>
      </c>
      <c r="AM570" s="470">
        <f t="shared" si="19"/>
        <v>11025.000000000002</v>
      </c>
      <c r="AN570" s="470">
        <f t="shared" si="20"/>
        <v>1304.0999999999999</v>
      </c>
      <c r="AO570" s="470">
        <f t="shared" si="21"/>
        <v>291375</v>
      </c>
      <c r="AP570" s="470">
        <f t="shared" si="22"/>
        <v>226615</v>
      </c>
    </row>
    <row r="571" spans="1:42" s="107" customFormat="1" ht="16.5" hidden="1" customHeight="1" x14ac:dyDescent="0.2">
      <c r="A571" s="443">
        <v>566</v>
      </c>
      <c r="B571" s="444">
        <v>3</v>
      </c>
      <c r="C571" s="705" t="s">
        <v>21</v>
      </c>
      <c r="D571" s="446">
        <v>45392</v>
      </c>
      <c r="E571" s="444">
        <v>120</v>
      </c>
      <c r="F571" s="759" t="s">
        <v>265</v>
      </c>
      <c r="G571" s="759" t="s">
        <v>2763</v>
      </c>
      <c r="H571" s="448" t="s">
        <v>187</v>
      </c>
      <c r="I571" s="713" t="s">
        <v>902</v>
      </c>
      <c r="J571" s="668" t="s">
        <v>902</v>
      </c>
      <c r="K571" s="448">
        <v>2</v>
      </c>
      <c r="L571" s="448">
        <v>51</v>
      </c>
      <c r="M571" s="446">
        <v>45400</v>
      </c>
      <c r="N571" s="723">
        <v>0.20833333333333334</v>
      </c>
      <c r="O571" s="446">
        <v>45401</v>
      </c>
      <c r="P571" s="450">
        <v>0.875</v>
      </c>
      <c r="Q571" s="450" t="s">
        <v>2764</v>
      </c>
      <c r="R571" s="448">
        <v>3142959095</v>
      </c>
      <c r="S571" s="677"/>
      <c r="T571" s="444">
        <v>84595</v>
      </c>
      <c r="U571" s="733"/>
      <c r="V571" s="444">
        <v>576</v>
      </c>
      <c r="W571" s="451"/>
      <c r="X571" s="444"/>
      <c r="Y571" s="444"/>
      <c r="Z571" s="451">
        <v>1212403</v>
      </c>
      <c r="AA571" s="691"/>
      <c r="AB571" s="470"/>
      <c r="AC571" s="470">
        <f t="shared" si="8"/>
        <v>1212403</v>
      </c>
      <c r="AD571" s="742"/>
      <c r="AE571" s="691"/>
      <c r="AF571" s="469" t="s">
        <v>3225</v>
      </c>
      <c r="AG571" s="467" t="str">
        <f>VLOOKUP(V571,PQ!$A:$BI,61,0)</f>
        <v>AFILIADO</v>
      </c>
      <c r="AH571" s="484">
        <f t="shared" si="16"/>
        <v>1121303.0385799999</v>
      </c>
      <c r="AI571" s="484">
        <f t="shared" si="17"/>
        <v>576</v>
      </c>
      <c r="AJ571" s="470">
        <v>900000</v>
      </c>
      <c r="AK571" s="471">
        <v>7.4999999999999997E-2</v>
      </c>
      <c r="AL571" s="470">
        <f t="shared" si="18"/>
        <v>67500</v>
      </c>
      <c r="AM571" s="470">
        <f t="shared" si="19"/>
        <v>31500.000000000004</v>
      </c>
      <c r="AN571" s="470">
        <f t="shared" si="20"/>
        <v>3725.9999999999995</v>
      </c>
      <c r="AO571" s="470">
        <f t="shared" si="21"/>
        <v>832500</v>
      </c>
      <c r="AP571" s="470">
        <f t="shared" si="22"/>
        <v>312403</v>
      </c>
    </row>
    <row r="572" spans="1:42" s="107" customFormat="1" ht="16.5" hidden="1" customHeight="1" x14ac:dyDescent="0.2">
      <c r="A572" s="443">
        <v>567</v>
      </c>
      <c r="B572" s="444">
        <v>3</v>
      </c>
      <c r="C572" s="705" t="s">
        <v>21</v>
      </c>
      <c r="D572" s="446">
        <v>45392</v>
      </c>
      <c r="E572" s="444">
        <v>120</v>
      </c>
      <c r="F572" s="759" t="s">
        <v>265</v>
      </c>
      <c r="G572" s="759" t="s">
        <v>2763</v>
      </c>
      <c r="H572" s="448" t="s">
        <v>187</v>
      </c>
      <c r="I572" s="713" t="s">
        <v>902</v>
      </c>
      <c r="J572" s="668" t="s">
        <v>902</v>
      </c>
      <c r="K572" s="448">
        <v>2</v>
      </c>
      <c r="L572" s="448">
        <v>51</v>
      </c>
      <c r="M572" s="446">
        <v>45400</v>
      </c>
      <c r="N572" s="723">
        <v>0.20833333333333334</v>
      </c>
      <c r="O572" s="446">
        <v>45401</v>
      </c>
      <c r="P572" s="450">
        <v>0.875</v>
      </c>
      <c r="Q572" s="450" t="s">
        <v>2764</v>
      </c>
      <c r="R572" s="448">
        <v>3142959095</v>
      </c>
      <c r="S572" s="677"/>
      <c r="T572" s="444">
        <v>84595</v>
      </c>
      <c r="U572" s="733"/>
      <c r="V572" s="444">
        <v>476</v>
      </c>
      <c r="W572" s="451"/>
      <c r="X572" s="444"/>
      <c r="Y572" s="444"/>
      <c r="Z572" s="451">
        <v>1212403</v>
      </c>
      <c r="AA572" s="691"/>
      <c r="AB572" s="470"/>
      <c r="AC572" s="470">
        <f t="shared" si="8"/>
        <v>1212403</v>
      </c>
      <c r="AD572" s="742"/>
      <c r="AE572" s="691"/>
      <c r="AF572" s="469" t="s">
        <v>3225</v>
      </c>
      <c r="AG572" s="467" t="str">
        <f>VLOOKUP(V572,PQ!$A:$BI,61,0)</f>
        <v>PROPIO</v>
      </c>
      <c r="AH572" s="484">
        <f t="shared" si="16"/>
        <v>1121303.0385799999</v>
      </c>
      <c r="AI572" s="484">
        <f t="shared" si="17"/>
        <v>476</v>
      </c>
      <c r="AJ572" s="470">
        <f>+AC572</f>
        <v>1212403</v>
      </c>
      <c r="AK572" s="471">
        <v>0</v>
      </c>
      <c r="AL572" s="470"/>
      <c r="AM572" s="470"/>
      <c r="AN572" s="470"/>
      <c r="AO572" s="470"/>
      <c r="AP572" s="470">
        <f>+AC572-AJ572</f>
        <v>0</v>
      </c>
    </row>
    <row r="573" spans="1:42" s="107" customFormat="1" ht="16.5" hidden="1" customHeight="1" x14ac:dyDescent="0.2">
      <c r="A573" s="443">
        <v>568</v>
      </c>
      <c r="B573" s="444">
        <v>3</v>
      </c>
      <c r="C573" s="705" t="s">
        <v>21</v>
      </c>
      <c r="D573" s="446">
        <v>45392</v>
      </c>
      <c r="E573" s="444">
        <v>7</v>
      </c>
      <c r="F573" s="759" t="s">
        <v>2772</v>
      </c>
      <c r="G573" s="759" t="s">
        <v>2773</v>
      </c>
      <c r="H573" s="448" t="s">
        <v>412</v>
      </c>
      <c r="I573" s="713" t="s">
        <v>902</v>
      </c>
      <c r="J573" s="668" t="s">
        <v>902</v>
      </c>
      <c r="K573" s="448">
        <v>2</v>
      </c>
      <c r="L573" s="448">
        <v>40</v>
      </c>
      <c r="M573" s="446">
        <v>45400</v>
      </c>
      <c r="N573" s="723">
        <v>0.25</v>
      </c>
      <c r="O573" s="446">
        <v>45401</v>
      </c>
      <c r="P573" s="450">
        <v>0.75</v>
      </c>
      <c r="Q573" s="450" t="s">
        <v>2774</v>
      </c>
      <c r="R573" s="448">
        <v>3112618615</v>
      </c>
      <c r="S573" s="677"/>
      <c r="T573" s="444">
        <v>84596</v>
      </c>
      <c r="U573" s="733"/>
      <c r="V573" s="444">
        <v>396</v>
      </c>
      <c r="W573" s="451"/>
      <c r="X573" s="444"/>
      <c r="Y573" s="444"/>
      <c r="Z573" s="451">
        <v>577623</v>
      </c>
      <c r="AA573" s="691"/>
      <c r="AB573" s="470"/>
      <c r="AC573" s="470">
        <f>+Z573+Z574</f>
        <v>1155246</v>
      </c>
      <c r="AD573" s="742"/>
      <c r="AE573" s="691"/>
      <c r="AF573" s="469" t="s">
        <v>3225</v>
      </c>
      <c r="AG573" s="467" t="str">
        <f>VLOOKUP(V573,PQ!$A:$BI,61,0)</f>
        <v>SOCIO-AFILIADO</v>
      </c>
      <c r="AH573" s="484">
        <f t="shared" si="16"/>
        <v>1068440.81556</v>
      </c>
      <c r="AI573" s="484">
        <f t="shared" si="17"/>
        <v>396</v>
      </c>
      <c r="AJ573" s="470">
        <v>900000</v>
      </c>
      <c r="AK573" s="471">
        <v>7.4999999999999997E-2</v>
      </c>
      <c r="AL573" s="470">
        <f t="shared" si="18"/>
        <v>67500</v>
      </c>
      <c r="AM573" s="470">
        <f t="shared" si="19"/>
        <v>31500.000000000004</v>
      </c>
      <c r="AN573" s="470">
        <f t="shared" si="20"/>
        <v>3725.9999999999995</v>
      </c>
      <c r="AO573" s="470">
        <f t="shared" si="21"/>
        <v>832500</v>
      </c>
      <c r="AP573" s="470">
        <f t="shared" si="22"/>
        <v>255246</v>
      </c>
    </row>
    <row r="574" spans="1:42" s="107" customFormat="1" ht="16.5" hidden="1" customHeight="1" x14ac:dyDescent="0.2">
      <c r="A574" s="443">
        <v>568</v>
      </c>
      <c r="B574" s="444">
        <v>3</v>
      </c>
      <c r="C574" s="705" t="s">
        <v>21</v>
      </c>
      <c r="D574" s="446">
        <v>45392</v>
      </c>
      <c r="E574" s="444">
        <v>7</v>
      </c>
      <c r="F574" s="759" t="s">
        <v>2772</v>
      </c>
      <c r="G574" s="759" t="s">
        <v>2773</v>
      </c>
      <c r="H574" s="448" t="s">
        <v>412</v>
      </c>
      <c r="I574" s="713" t="s">
        <v>902</v>
      </c>
      <c r="J574" s="668" t="s">
        <v>902</v>
      </c>
      <c r="K574" s="448">
        <v>2</v>
      </c>
      <c r="L574" s="448">
        <v>40</v>
      </c>
      <c r="M574" s="446">
        <v>45400</v>
      </c>
      <c r="N574" s="723">
        <v>0.25</v>
      </c>
      <c r="O574" s="446">
        <v>45401</v>
      </c>
      <c r="P574" s="450">
        <v>0.75</v>
      </c>
      <c r="Q574" s="450" t="s">
        <v>2774</v>
      </c>
      <c r="R574" s="448">
        <v>3112618615</v>
      </c>
      <c r="S574" s="677"/>
      <c r="T574" s="444">
        <v>84596</v>
      </c>
      <c r="U574" s="733"/>
      <c r="V574" s="444">
        <v>453</v>
      </c>
      <c r="W574" s="451"/>
      <c r="X574" s="444"/>
      <c r="Y574" s="444"/>
      <c r="Z574" s="451">
        <v>577623</v>
      </c>
      <c r="AA574" s="691"/>
      <c r="AB574" s="470"/>
      <c r="AC574" s="470"/>
      <c r="AD574" s="742"/>
      <c r="AE574" s="691"/>
      <c r="AF574" s="469" t="s">
        <v>3225</v>
      </c>
      <c r="AG574" s="467" t="str">
        <f>VLOOKUP(V574,PQ!$A:$BI,61,0)</f>
        <v>PROPIO</v>
      </c>
      <c r="AH574" s="484">
        <f t="shared" si="16"/>
        <v>0</v>
      </c>
      <c r="AI574" s="484">
        <f t="shared" si="17"/>
        <v>453</v>
      </c>
      <c r="AJ574" s="470">
        <f>+AC574</f>
        <v>0</v>
      </c>
      <c r="AK574" s="471">
        <v>0</v>
      </c>
      <c r="AL574" s="470"/>
      <c r="AM574" s="470"/>
      <c r="AN574" s="470"/>
      <c r="AO574" s="470"/>
      <c r="AP574" s="470">
        <f>+AC574-AJ574</f>
        <v>0</v>
      </c>
    </row>
    <row r="575" spans="1:42" s="107" customFormat="1" ht="16.5" hidden="1" customHeight="1" x14ac:dyDescent="0.2">
      <c r="A575" s="443">
        <v>569</v>
      </c>
      <c r="B575" s="454">
        <v>3</v>
      </c>
      <c r="C575" s="706" t="s">
        <v>21</v>
      </c>
      <c r="D575" s="456">
        <v>45392</v>
      </c>
      <c r="E575" s="454">
        <v>14</v>
      </c>
      <c r="F575" s="760" t="s">
        <v>931</v>
      </c>
      <c r="G575" s="760" t="s">
        <v>2775</v>
      </c>
      <c r="H575" s="457"/>
      <c r="I575" s="714" t="s">
        <v>902</v>
      </c>
      <c r="J575" s="669" t="s">
        <v>902</v>
      </c>
      <c r="K575" s="457">
        <v>2</v>
      </c>
      <c r="L575" s="457">
        <v>30</v>
      </c>
      <c r="M575" s="456">
        <v>45400</v>
      </c>
      <c r="N575" s="724">
        <v>0.25</v>
      </c>
      <c r="O575" s="456">
        <v>45401</v>
      </c>
      <c r="P575" s="458">
        <v>0.75</v>
      </c>
      <c r="Q575" s="458" t="s">
        <v>2776</v>
      </c>
      <c r="R575" s="457">
        <v>3114674719</v>
      </c>
      <c r="S575" s="679"/>
      <c r="T575" s="454">
        <v>84597</v>
      </c>
      <c r="U575" s="734"/>
      <c r="V575" s="454"/>
      <c r="W575" s="459"/>
      <c r="X575" s="454"/>
      <c r="Y575" s="454"/>
      <c r="Z575" s="459"/>
      <c r="AA575" s="693"/>
      <c r="AB575" s="470"/>
      <c r="AC575" s="470">
        <f t="shared" ref="AC575:AC622" si="23">Z575+(AA575*AB575)</f>
        <v>0</v>
      </c>
      <c r="AD575" s="744" t="s">
        <v>2797</v>
      </c>
      <c r="AE575" s="691"/>
      <c r="AF575" s="469"/>
      <c r="AG575" s="467" t="s">
        <v>827</v>
      </c>
      <c r="AH575" s="484"/>
      <c r="AI575" s="484"/>
      <c r="AJ575" s="470"/>
      <c r="AK575" s="471"/>
      <c r="AL575" s="470"/>
      <c r="AM575" s="470"/>
      <c r="AN575" s="470"/>
      <c r="AO575" s="470"/>
      <c r="AP575" s="470"/>
    </row>
    <row r="576" spans="1:42" s="107" customFormat="1" ht="16.5" hidden="1" customHeight="1" x14ac:dyDescent="0.2">
      <c r="A576" s="443">
        <v>570</v>
      </c>
      <c r="B576" s="444">
        <v>3</v>
      </c>
      <c r="C576" s="705" t="s">
        <v>21</v>
      </c>
      <c r="D576" s="446">
        <v>45392</v>
      </c>
      <c r="E576" s="444">
        <v>31</v>
      </c>
      <c r="F576" s="759" t="s">
        <v>872</v>
      </c>
      <c r="G576" s="759" t="s">
        <v>872</v>
      </c>
      <c r="H576" s="448" t="s">
        <v>93</v>
      </c>
      <c r="I576" s="713" t="s">
        <v>814</v>
      </c>
      <c r="J576" s="668" t="s">
        <v>902</v>
      </c>
      <c r="K576" s="448">
        <v>1</v>
      </c>
      <c r="L576" s="448">
        <v>26</v>
      </c>
      <c r="M576" s="446">
        <v>45400</v>
      </c>
      <c r="N576" s="723">
        <v>0.27083333333333331</v>
      </c>
      <c r="O576" s="446">
        <v>45400</v>
      </c>
      <c r="P576" s="450">
        <v>0.75</v>
      </c>
      <c r="Q576" s="450" t="s">
        <v>2777</v>
      </c>
      <c r="R576" s="448">
        <v>3105515424</v>
      </c>
      <c r="S576" s="677"/>
      <c r="T576" s="444">
        <v>84598</v>
      </c>
      <c r="U576" s="733"/>
      <c r="V576" s="444">
        <v>537</v>
      </c>
      <c r="W576" s="451"/>
      <c r="X576" s="444"/>
      <c r="Y576" s="444"/>
      <c r="Z576" s="451">
        <v>765211</v>
      </c>
      <c r="AA576" s="691"/>
      <c r="AB576" s="470"/>
      <c r="AC576" s="470">
        <f t="shared" si="23"/>
        <v>765211</v>
      </c>
      <c r="AD576" s="742"/>
      <c r="AE576" s="691"/>
      <c r="AF576" s="469" t="s">
        <v>3225</v>
      </c>
      <c r="AG576" s="467" t="str">
        <f>VLOOKUP(V576,PQ!$A:$BI,61,0)</f>
        <v>SOCIO-AFILIADO</v>
      </c>
      <c r="AH576" s="484">
        <f t="shared" si="16"/>
        <v>707713.04546000005</v>
      </c>
      <c r="AI576" s="484">
        <f>+V576</f>
        <v>537</v>
      </c>
      <c r="AJ576" s="470">
        <v>700000</v>
      </c>
      <c r="AK576" s="471">
        <v>7.4999999999999997E-2</v>
      </c>
      <c r="AL576" s="470">
        <f t="shared" si="18"/>
        <v>52500</v>
      </c>
      <c r="AM576" s="470">
        <f t="shared" si="19"/>
        <v>24500.000000000004</v>
      </c>
      <c r="AN576" s="470">
        <f t="shared" si="20"/>
        <v>2897.9999999999995</v>
      </c>
      <c r="AO576" s="470">
        <f t="shared" si="21"/>
        <v>647500</v>
      </c>
      <c r="AP576" s="470">
        <f t="shared" si="22"/>
        <v>65211</v>
      </c>
    </row>
    <row r="577" spans="1:42" s="107" customFormat="1" ht="16.5" hidden="1" customHeight="1" x14ac:dyDescent="0.2">
      <c r="A577" s="443">
        <v>571</v>
      </c>
      <c r="B577" s="444"/>
      <c r="C577" s="705" t="s">
        <v>188</v>
      </c>
      <c r="D577" s="446">
        <v>45370</v>
      </c>
      <c r="E577" s="444">
        <v>244</v>
      </c>
      <c r="F577" s="759" t="s">
        <v>2729</v>
      </c>
      <c r="G577" s="759" t="s">
        <v>2729</v>
      </c>
      <c r="H577" s="448" t="s">
        <v>2728</v>
      </c>
      <c r="I577" s="715" t="s">
        <v>2727</v>
      </c>
      <c r="J577" s="667" t="s">
        <v>2727</v>
      </c>
      <c r="K577" s="448">
        <v>6</v>
      </c>
      <c r="L577" s="444">
        <v>9</v>
      </c>
      <c r="M577" s="446">
        <v>45400</v>
      </c>
      <c r="N577" s="723">
        <v>0.875</v>
      </c>
      <c r="O577" s="446">
        <v>45405</v>
      </c>
      <c r="P577" s="450">
        <v>0.375</v>
      </c>
      <c r="Q577" s="448" t="s">
        <v>2726</v>
      </c>
      <c r="R577" s="448">
        <v>3005949542</v>
      </c>
      <c r="S577" s="677"/>
      <c r="T577" s="444">
        <v>84244</v>
      </c>
      <c r="U577" s="733"/>
      <c r="V577" s="444">
        <v>52</v>
      </c>
      <c r="W577" s="444"/>
      <c r="X577" s="444"/>
      <c r="Y577" s="444"/>
      <c r="Z577" s="451">
        <v>7297330</v>
      </c>
      <c r="AA577" s="692">
        <v>1</v>
      </c>
      <c r="AB577" s="470">
        <v>1202080</v>
      </c>
      <c r="AC577" s="470">
        <f t="shared" si="23"/>
        <v>8499410</v>
      </c>
      <c r="AD577" s="742"/>
      <c r="AE577" s="691"/>
      <c r="AF577" s="469" t="s">
        <v>3225</v>
      </c>
      <c r="AG577" s="467" t="str">
        <f>VLOOKUP(V577,PQ!$A:$BI,61,0)</f>
        <v>SOCIO</v>
      </c>
      <c r="AH577" s="484">
        <f t="shared" si="16"/>
        <v>7860764.3326000003</v>
      </c>
      <c r="AI577" s="484">
        <f>+V577</f>
        <v>52</v>
      </c>
      <c r="AJ577" s="470">
        <v>7800000</v>
      </c>
      <c r="AK577" s="471">
        <v>7.4999999999999997E-2</v>
      </c>
      <c r="AL577" s="470">
        <f t="shared" si="18"/>
        <v>585000</v>
      </c>
      <c r="AM577" s="470">
        <f t="shared" si="19"/>
        <v>273000</v>
      </c>
      <c r="AN577" s="470">
        <f t="shared" si="20"/>
        <v>32291.999999999996</v>
      </c>
      <c r="AO577" s="470">
        <f t="shared" si="21"/>
        <v>7215000</v>
      </c>
      <c r="AP577" s="470">
        <f t="shared" si="22"/>
        <v>699410</v>
      </c>
    </row>
    <row r="578" spans="1:42" s="107" customFormat="1" ht="16.5" hidden="1" customHeight="1" x14ac:dyDescent="0.2">
      <c r="A578" s="443">
        <v>572</v>
      </c>
      <c r="B578" s="444">
        <v>3</v>
      </c>
      <c r="C578" s="705" t="s">
        <v>21</v>
      </c>
      <c r="D578" s="446">
        <v>45392</v>
      </c>
      <c r="E578" s="444">
        <v>122</v>
      </c>
      <c r="F578" s="759" t="s">
        <v>272</v>
      </c>
      <c r="G578" s="759" t="s">
        <v>2761</v>
      </c>
      <c r="H578" s="448" t="s">
        <v>97</v>
      </c>
      <c r="I578" s="713" t="s">
        <v>902</v>
      </c>
      <c r="J578" s="668" t="s">
        <v>902</v>
      </c>
      <c r="K578" s="448">
        <v>1</v>
      </c>
      <c r="L578" s="448">
        <v>34</v>
      </c>
      <c r="M578" s="446">
        <v>45401</v>
      </c>
      <c r="N578" s="723">
        <v>0.25</v>
      </c>
      <c r="O578" s="446">
        <v>45401</v>
      </c>
      <c r="P578" s="450">
        <v>0.75</v>
      </c>
      <c r="Q578" s="450" t="s">
        <v>2762</v>
      </c>
      <c r="R578" s="448">
        <v>3134110598</v>
      </c>
      <c r="S578" s="677"/>
      <c r="T578" s="444">
        <v>84599</v>
      </c>
      <c r="U578" s="733"/>
      <c r="V578" s="444">
        <v>425</v>
      </c>
      <c r="W578" s="451"/>
      <c r="X578" s="444"/>
      <c r="Y578" s="444"/>
      <c r="Z578" s="451">
        <v>541615</v>
      </c>
      <c r="AA578" s="691"/>
      <c r="AB578" s="470"/>
      <c r="AC578" s="470">
        <f t="shared" si="23"/>
        <v>541615</v>
      </c>
      <c r="AD578" s="742"/>
      <c r="AE578" s="691"/>
      <c r="AF578" s="469" t="s">
        <v>3225</v>
      </c>
      <c r="AG578" s="467" t="str">
        <f>VLOOKUP(V578,PQ!$A:$BI,61,0)</f>
        <v>AFILIADO</v>
      </c>
      <c r="AH578" s="484">
        <f t="shared" si="16"/>
        <v>500918.04889999999</v>
      </c>
      <c r="AI578" s="484">
        <f>+V578</f>
        <v>425</v>
      </c>
      <c r="AJ578" s="470">
        <v>315000</v>
      </c>
      <c r="AK578" s="471">
        <v>7.4999999999999997E-2</v>
      </c>
      <c r="AL578" s="470">
        <f t="shared" si="18"/>
        <v>23625</v>
      </c>
      <c r="AM578" s="470">
        <f t="shared" si="19"/>
        <v>11025.000000000002</v>
      </c>
      <c r="AN578" s="470">
        <f t="shared" si="20"/>
        <v>1304.0999999999999</v>
      </c>
      <c r="AO578" s="470">
        <f t="shared" si="21"/>
        <v>291375</v>
      </c>
      <c r="AP578" s="470">
        <f t="shared" si="22"/>
        <v>226615</v>
      </c>
    </row>
    <row r="579" spans="1:42" s="107" customFormat="1" ht="16.5" hidden="1" customHeight="1" x14ac:dyDescent="0.2">
      <c r="A579" s="443">
        <v>573</v>
      </c>
      <c r="B579" s="454">
        <v>3</v>
      </c>
      <c r="C579" s="706" t="s">
        <v>21</v>
      </c>
      <c r="D579" s="456">
        <v>45392</v>
      </c>
      <c r="E579" s="454">
        <v>86</v>
      </c>
      <c r="F579" s="760" t="s">
        <v>61</v>
      </c>
      <c r="G579" s="760" t="s">
        <v>61</v>
      </c>
      <c r="H579" s="457" t="s">
        <v>56</v>
      </c>
      <c r="I579" s="714" t="s">
        <v>902</v>
      </c>
      <c r="J579" s="669" t="s">
        <v>902</v>
      </c>
      <c r="K579" s="457">
        <v>3</v>
      </c>
      <c r="L579" s="457">
        <v>21</v>
      </c>
      <c r="M579" s="456">
        <v>45401</v>
      </c>
      <c r="N579" s="724">
        <v>0.25</v>
      </c>
      <c r="O579" s="456">
        <v>45403</v>
      </c>
      <c r="P579" s="458">
        <v>0.75</v>
      </c>
      <c r="Q579" s="458" t="s">
        <v>2781</v>
      </c>
      <c r="R579" s="457">
        <v>3016288832</v>
      </c>
      <c r="S579" s="679"/>
      <c r="T579" s="454">
        <v>84600</v>
      </c>
      <c r="U579" s="734"/>
      <c r="V579" s="454"/>
      <c r="W579" s="459"/>
      <c r="X579" s="460" t="s">
        <v>2845</v>
      </c>
      <c r="Y579" s="454"/>
      <c r="Z579" s="459"/>
      <c r="AA579" s="693"/>
      <c r="AB579" s="470"/>
      <c r="AC579" s="470">
        <f t="shared" si="23"/>
        <v>0</v>
      </c>
      <c r="AD579" s="745" t="s">
        <v>827</v>
      </c>
      <c r="AE579" s="691"/>
      <c r="AF579" s="469"/>
      <c r="AG579" s="467" t="s">
        <v>827</v>
      </c>
      <c r="AH579" s="484"/>
      <c r="AI579" s="484"/>
      <c r="AJ579" s="470"/>
      <c r="AK579" s="471"/>
      <c r="AL579" s="470"/>
      <c r="AM579" s="470"/>
      <c r="AN579" s="470"/>
      <c r="AO579" s="470"/>
      <c r="AP579" s="470"/>
    </row>
    <row r="580" spans="1:42" s="107" customFormat="1" ht="16.5" hidden="1" customHeight="1" x14ac:dyDescent="0.2">
      <c r="A580" s="443">
        <v>574</v>
      </c>
      <c r="B580" s="444"/>
      <c r="C580" s="705" t="s">
        <v>2757</v>
      </c>
      <c r="D580" s="446">
        <v>45387</v>
      </c>
      <c r="E580" s="444">
        <v>204</v>
      </c>
      <c r="F580" s="759" t="s">
        <v>2756</v>
      </c>
      <c r="G580" s="759" t="s">
        <v>2756</v>
      </c>
      <c r="H580" s="448" t="s">
        <v>2758</v>
      </c>
      <c r="I580" s="713" t="s">
        <v>2724</v>
      </c>
      <c r="J580" s="668" t="s">
        <v>2724</v>
      </c>
      <c r="K580" s="448">
        <v>3</v>
      </c>
      <c r="L580" s="448">
        <v>25</v>
      </c>
      <c r="M580" s="446">
        <v>45402</v>
      </c>
      <c r="N580" s="723">
        <v>0.25</v>
      </c>
      <c r="O580" s="446">
        <v>45404</v>
      </c>
      <c r="P580" s="450" t="s">
        <v>642</v>
      </c>
      <c r="Q580" s="450" t="s">
        <v>2755</v>
      </c>
      <c r="R580" s="448">
        <v>3202699044</v>
      </c>
      <c r="S580" s="677"/>
      <c r="T580" s="444">
        <v>84601</v>
      </c>
      <c r="U580" s="733"/>
      <c r="V580" s="444">
        <v>312</v>
      </c>
      <c r="W580" s="451"/>
      <c r="X580" s="444"/>
      <c r="Y580" s="444"/>
      <c r="Z580" s="451">
        <v>3627237</v>
      </c>
      <c r="AA580" s="691"/>
      <c r="AB580" s="470"/>
      <c r="AC580" s="470">
        <f t="shared" si="23"/>
        <v>3627237</v>
      </c>
      <c r="AD580" s="742"/>
      <c r="AE580" s="691"/>
      <c r="AF580" s="469" t="s">
        <v>3225</v>
      </c>
      <c r="AG580" s="467" t="str">
        <f>VLOOKUP(V580,PQ!$A:$BI,61,0)</f>
        <v>AFILIADO</v>
      </c>
      <c r="AH580" s="484">
        <f t="shared" si="16"/>
        <v>3354686.41182</v>
      </c>
      <c r="AI580" s="484">
        <f>+V580</f>
        <v>312</v>
      </c>
      <c r="AJ580" s="470">
        <v>3000000</v>
      </c>
      <c r="AK580" s="471">
        <v>7.4999999999999997E-2</v>
      </c>
      <c r="AL580" s="470">
        <f t="shared" si="18"/>
        <v>225000</v>
      </c>
      <c r="AM580" s="470">
        <f t="shared" si="19"/>
        <v>105000.00000000001</v>
      </c>
      <c r="AN580" s="470">
        <f t="shared" si="20"/>
        <v>12419.999999999998</v>
      </c>
      <c r="AO580" s="470">
        <f t="shared" si="21"/>
        <v>2775000</v>
      </c>
      <c r="AP580" s="470">
        <f t="shared" si="22"/>
        <v>627237</v>
      </c>
    </row>
    <row r="581" spans="1:42" s="107" customFormat="1" ht="16.5" hidden="1" customHeight="1" x14ac:dyDescent="0.2">
      <c r="A581" s="443">
        <v>575</v>
      </c>
      <c r="B581" s="444">
        <v>3</v>
      </c>
      <c r="C581" s="705" t="s">
        <v>21</v>
      </c>
      <c r="D581" s="446">
        <v>45392</v>
      </c>
      <c r="E581" s="444">
        <v>170</v>
      </c>
      <c r="F581" s="759" t="s">
        <v>2766</v>
      </c>
      <c r="G581" s="759" t="s">
        <v>499</v>
      </c>
      <c r="H581" s="448" t="s">
        <v>500</v>
      </c>
      <c r="I581" s="713" t="s">
        <v>902</v>
      </c>
      <c r="J581" s="668" t="s">
        <v>902</v>
      </c>
      <c r="K581" s="448">
        <v>1</v>
      </c>
      <c r="L581" s="448">
        <v>31</v>
      </c>
      <c r="M581" s="446">
        <v>45402</v>
      </c>
      <c r="N581" s="723">
        <v>0.20833333333333334</v>
      </c>
      <c r="O581" s="446">
        <v>45402</v>
      </c>
      <c r="P581" s="450">
        <v>0.75</v>
      </c>
      <c r="Q581" s="450" t="s">
        <v>2767</v>
      </c>
      <c r="R581" s="448">
        <v>3185147464</v>
      </c>
      <c r="S581" s="677"/>
      <c r="T581" s="444">
        <v>84602</v>
      </c>
      <c r="U581" s="733"/>
      <c r="V581" s="444">
        <v>453</v>
      </c>
      <c r="W581" s="451"/>
      <c r="X581" s="444"/>
      <c r="Y581" s="444"/>
      <c r="Z581" s="451">
        <v>1549535</v>
      </c>
      <c r="AA581" s="691"/>
      <c r="AB581" s="470"/>
      <c r="AC581" s="470">
        <f t="shared" si="23"/>
        <v>1549535</v>
      </c>
      <c r="AD581" s="742"/>
      <c r="AE581" s="691"/>
      <c r="AF581" s="469" t="s">
        <v>3225</v>
      </c>
      <c r="AG581" s="467" t="str">
        <f>VLOOKUP(V581,PQ!$A:$BI,61,0)</f>
        <v>PROPIO</v>
      </c>
      <c r="AH581" s="484">
        <f t="shared" si="16"/>
        <v>1433102.9401</v>
      </c>
      <c r="AI581" s="484">
        <f>+V581</f>
        <v>453</v>
      </c>
      <c r="AJ581" s="470">
        <f>+AC581</f>
        <v>1549535</v>
      </c>
      <c r="AK581" s="471">
        <v>0</v>
      </c>
      <c r="AL581" s="470"/>
      <c r="AM581" s="470"/>
      <c r="AN581" s="470"/>
      <c r="AO581" s="470"/>
      <c r="AP581" s="470">
        <f>+AC581-AJ581</f>
        <v>0</v>
      </c>
    </row>
    <row r="582" spans="1:42" s="107" customFormat="1" ht="16.5" hidden="1" customHeight="1" x14ac:dyDescent="0.2">
      <c r="A582" s="443">
        <v>576</v>
      </c>
      <c r="B582" s="444">
        <v>4</v>
      </c>
      <c r="C582" s="705" t="s">
        <v>21</v>
      </c>
      <c r="D582" s="446">
        <v>45397</v>
      </c>
      <c r="E582" s="444">
        <v>1</v>
      </c>
      <c r="F582" s="759" t="s">
        <v>2832</v>
      </c>
      <c r="G582" s="759" t="s">
        <v>2833</v>
      </c>
      <c r="H582" s="448" t="s">
        <v>3987</v>
      </c>
      <c r="I582" s="713" t="s">
        <v>902</v>
      </c>
      <c r="J582" s="668" t="s">
        <v>902</v>
      </c>
      <c r="K582" s="448">
        <v>2</v>
      </c>
      <c r="L582" s="448">
        <v>33</v>
      </c>
      <c r="M582" s="446">
        <v>45402</v>
      </c>
      <c r="N582" s="723">
        <v>0.20833333333333334</v>
      </c>
      <c r="O582" s="446">
        <v>45403</v>
      </c>
      <c r="P582" s="450">
        <v>0.79166666666666663</v>
      </c>
      <c r="Q582" s="450" t="s">
        <v>2834</v>
      </c>
      <c r="R582" s="448">
        <v>3157169002</v>
      </c>
      <c r="S582" s="677"/>
      <c r="T582" s="444">
        <v>84678</v>
      </c>
      <c r="U582" s="733"/>
      <c r="V582" s="444">
        <v>381</v>
      </c>
      <c r="W582" s="451"/>
      <c r="X582" s="444"/>
      <c r="Y582" s="444"/>
      <c r="Z582" s="451">
        <v>2665775</v>
      </c>
      <c r="AA582" s="691"/>
      <c r="AB582" s="470"/>
      <c r="AC582" s="470">
        <f t="shared" si="23"/>
        <v>2665775</v>
      </c>
      <c r="AD582" s="742"/>
      <c r="AE582" s="691"/>
      <c r="AF582" s="469" t="s">
        <v>3225</v>
      </c>
      <c r="AG582" s="467" t="str">
        <f>VLOOKUP(V582,PQ!$A:$BI,61,0)</f>
        <v>SOCIO</v>
      </c>
      <c r="AH582" s="484">
        <f t="shared" si="16"/>
        <v>2465468.6664999998</v>
      </c>
      <c r="AI582" s="484">
        <f>+V582</f>
        <v>381</v>
      </c>
      <c r="AJ582" s="470">
        <v>2450000</v>
      </c>
      <c r="AK582" s="471">
        <v>7.4999999999999997E-2</v>
      </c>
      <c r="AL582" s="470">
        <f t="shared" si="18"/>
        <v>183750</v>
      </c>
      <c r="AM582" s="470">
        <f t="shared" si="19"/>
        <v>85750.000000000015</v>
      </c>
      <c r="AN582" s="470">
        <f t="shared" si="20"/>
        <v>10142.999999999998</v>
      </c>
      <c r="AO582" s="470">
        <f t="shared" si="21"/>
        <v>2266250</v>
      </c>
      <c r="AP582" s="470">
        <f t="shared" si="22"/>
        <v>215775</v>
      </c>
    </row>
    <row r="583" spans="1:42" s="107" customFormat="1" ht="16.5" hidden="1" customHeight="1" x14ac:dyDescent="0.2">
      <c r="A583" s="443">
        <v>577</v>
      </c>
      <c r="B583" s="444"/>
      <c r="C583" s="705" t="s">
        <v>139</v>
      </c>
      <c r="D583" s="446">
        <v>45372</v>
      </c>
      <c r="E583" s="444">
        <v>255</v>
      </c>
      <c r="F583" s="759" t="s">
        <v>2740</v>
      </c>
      <c r="G583" s="759" t="s">
        <v>2740</v>
      </c>
      <c r="H583" s="448" t="s">
        <v>2741</v>
      </c>
      <c r="I583" s="713" t="s">
        <v>2742</v>
      </c>
      <c r="J583" s="668" t="s">
        <v>2742</v>
      </c>
      <c r="K583" s="448">
        <v>3</v>
      </c>
      <c r="L583" s="448">
        <v>41</v>
      </c>
      <c r="M583" s="446">
        <v>45403</v>
      </c>
      <c r="N583" s="723">
        <v>0.29166666666666669</v>
      </c>
      <c r="O583" s="446">
        <v>45405</v>
      </c>
      <c r="P583" s="450">
        <v>0.625</v>
      </c>
      <c r="Q583" s="450" t="s">
        <v>2737</v>
      </c>
      <c r="R583" s="448" t="s">
        <v>2738</v>
      </c>
      <c r="S583" s="677" t="s">
        <v>2739</v>
      </c>
      <c r="T583" s="444">
        <v>84603</v>
      </c>
      <c r="U583" s="733"/>
      <c r="V583" s="444">
        <v>412</v>
      </c>
      <c r="W583" s="451"/>
      <c r="X583" s="444"/>
      <c r="Y583" s="444"/>
      <c r="Z583" s="451">
        <v>2979165</v>
      </c>
      <c r="AA583" s="691"/>
      <c r="AB583" s="470"/>
      <c r="AC583" s="470">
        <f t="shared" si="23"/>
        <v>2979165</v>
      </c>
      <c r="AD583" s="742"/>
      <c r="AE583" s="691"/>
      <c r="AF583" s="469" t="s">
        <v>3225</v>
      </c>
      <c r="AG583" s="467" t="str">
        <f>VLOOKUP(V583,PQ!$A:$BI,61,0)</f>
        <v>SOCIO</v>
      </c>
      <c r="AH583" s="484">
        <f t="shared" si="16"/>
        <v>2755310.5419000001</v>
      </c>
      <c r="AI583" s="484">
        <f>+V583</f>
        <v>412</v>
      </c>
      <c r="AJ583" s="470">
        <v>2750000</v>
      </c>
      <c r="AK583" s="471">
        <v>7.4999999999999997E-2</v>
      </c>
      <c r="AL583" s="470">
        <f t="shared" si="18"/>
        <v>206250</v>
      </c>
      <c r="AM583" s="470">
        <f t="shared" si="19"/>
        <v>96250.000000000015</v>
      </c>
      <c r="AN583" s="470">
        <f t="shared" si="20"/>
        <v>11384.999999999998</v>
      </c>
      <c r="AO583" s="470">
        <f t="shared" si="21"/>
        <v>2543750</v>
      </c>
      <c r="AP583" s="470">
        <f t="shared" si="22"/>
        <v>229165</v>
      </c>
    </row>
    <row r="584" spans="1:42" s="107" customFormat="1" ht="16.5" hidden="1" customHeight="1" x14ac:dyDescent="0.2">
      <c r="A584" s="443">
        <v>578</v>
      </c>
      <c r="B584" s="444">
        <v>4</v>
      </c>
      <c r="C584" s="705" t="s">
        <v>21</v>
      </c>
      <c r="D584" s="446">
        <v>45397</v>
      </c>
      <c r="E584" s="444">
        <v>142</v>
      </c>
      <c r="F584" s="759" t="s">
        <v>714</v>
      </c>
      <c r="G584" s="759" t="s">
        <v>2810</v>
      </c>
      <c r="H584" s="448" t="s">
        <v>93</v>
      </c>
      <c r="I584" s="713" t="s">
        <v>902</v>
      </c>
      <c r="J584" s="668" t="s">
        <v>902</v>
      </c>
      <c r="K584" s="448">
        <v>1</v>
      </c>
      <c r="L584" s="448">
        <v>29</v>
      </c>
      <c r="M584" s="446">
        <v>45404</v>
      </c>
      <c r="N584" s="723">
        <v>0.25</v>
      </c>
      <c r="O584" s="446">
        <v>45404</v>
      </c>
      <c r="P584" s="450">
        <v>0.79166666666666663</v>
      </c>
      <c r="Q584" s="450" t="s">
        <v>2811</v>
      </c>
      <c r="R584" s="448">
        <v>3107531275</v>
      </c>
      <c r="S584" s="677"/>
      <c r="T584" s="444">
        <v>84693</v>
      </c>
      <c r="U584" s="733" t="s">
        <v>2864</v>
      </c>
      <c r="V584" s="444">
        <v>459</v>
      </c>
      <c r="W584" s="451"/>
      <c r="X584" s="444"/>
      <c r="Y584" s="444"/>
      <c r="Z584" s="451">
        <v>727945</v>
      </c>
      <c r="AA584" s="691"/>
      <c r="AB584" s="470"/>
      <c r="AC584" s="470">
        <f t="shared" si="23"/>
        <v>727945</v>
      </c>
      <c r="AD584" s="742"/>
      <c r="AE584" s="691"/>
      <c r="AF584" s="469" t="s">
        <v>3225</v>
      </c>
      <c r="AG584" s="467" t="str">
        <f>VLOOKUP(V584,PQ!$A:$BI,61,0)</f>
        <v>AFILIADO</v>
      </c>
      <c r="AH584" s="484">
        <f t="shared" si="16"/>
        <v>673247.21270000003</v>
      </c>
      <c r="AI584" s="484">
        <f>+V584</f>
        <v>459</v>
      </c>
      <c r="AJ584" s="470">
        <v>650000</v>
      </c>
      <c r="AK584" s="471">
        <v>7.4999999999999997E-2</v>
      </c>
      <c r="AL584" s="470">
        <f t="shared" si="18"/>
        <v>48750</v>
      </c>
      <c r="AM584" s="470">
        <f t="shared" si="19"/>
        <v>22750.000000000004</v>
      </c>
      <c r="AN584" s="470">
        <f t="shared" si="20"/>
        <v>2690.9999999999995</v>
      </c>
      <c r="AO584" s="470">
        <f t="shared" si="21"/>
        <v>601250</v>
      </c>
      <c r="AP584" s="470">
        <f t="shared" si="22"/>
        <v>77945</v>
      </c>
    </row>
    <row r="585" spans="1:42" s="107" customFormat="1" ht="16.5" hidden="1" customHeight="1" x14ac:dyDescent="0.2">
      <c r="A585" s="443">
        <v>579</v>
      </c>
      <c r="B585" s="454">
        <v>4</v>
      </c>
      <c r="C585" s="706" t="s">
        <v>21</v>
      </c>
      <c r="D585" s="456">
        <v>45397</v>
      </c>
      <c r="E585" s="454">
        <v>119</v>
      </c>
      <c r="F585" s="760" t="s">
        <v>260</v>
      </c>
      <c r="G585" s="760" t="s">
        <v>2816</v>
      </c>
      <c r="H585" s="457"/>
      <c r="I585" s="714" t="s">
        <v>902</v>
      </c>
      <c r="J585" s="669" t="s">
        <v>902</v>
      </c>
      <c r="K585" s="457">
        <v>1</v>
      </c>
      <c r="L585" s="457">
        <v>37</v>
      </c>
      <c r="M585" s="456">
        <v>45404</v>
      </c>
      <c r="N585" s="724">
        <v>0.29166666666666669</v>
      </c>
      <c r="O585" s="456">
        <v>45404</v>
      </c>
      <c r="P585" s="458">
        <v>0.91666666666666663</v>
      </c>
      <c r="Q585" s="458" t="s">
        <v>715</v>
      </c>
      <c r="R585" s="457">
        <v>3002250549</v>
      </c>
      <c r="S585" s="680" t="s">
        <v>2863</v>
      </c>
      <c r="T585" s="454"/>
      <c r="U585" s="734"/>
      <c r="V585" s="454"/>
      <c r="W585" s="459"/>
      <c r="X585" s="454"/>
      <c r="Y585" s="454"/>
      <c r="Z585" s="459"/>
      <c r="AA585" s="693"/>
      <c r="AB585" s="470"/>
      <c r="AC585" s="470">
        <f t="shared" si="23"/>
        <v>0</v>
      </c>
      <c r="AD585" s="745" t="s">
        <v>827</v>
      </c>
      <c r="AE585" s="691"/>
      <c r="AF585" s="469"/>
      <c r="AG585" s="467" t="s">
        <v>827</v>
      </c>
      <c r="AH585" s="484"/>
      <c r="AI585" s="484"/>
      <c r="AJ585" s="470"/>
      <c r="AK585" s="471"/>
      <c r="AL585" s="470"/>
      <c r="AM585" s="470"/>
      <c r="AN585" s="470"/>
      <c r="AO585" s="470"/>
      <c r="AP585" s="470"/>
    </row>
    <row r="586" spans="1:42" s="107" customFormat="1" ht="16.5" hidden="1" customHeight="1" x14ac:dyDescent="0.2">
      <c r="A586" s="443">
        <v>580</v>
      </c>
      <c r="B586" s="444">
        <v>4</v>
      </c>
      <c r="C586" s="705" t="s">
        <v>21</v>
      </c>
      <c r="D586" s="446">
        <v>45397</v>
      </c>
      <c r="E586" s="444">
        <v>141</v>
      </c>
      <c r="F586" s="759" t="s">
        <v>495</v>
      </c>
      <c r="G586" s="759" t="s">
        <v>2818</v>
      </c>
      <c r="H586" s="448" t="s">
        <v>497</v>
      </c>
      <c r="I586" s="713" t="s">
        <v>902</v>
      </c>
      <c r="J586" s="668" t="s">
        <v>902</v>
      </c>
      <c r="K586" s="448">
        <v>3</v>
      </c>
      <c r="L586" s="448">
        <v>42</v>
      </c>
      <c r="M586" s="446">
        <v>45404</v>
      </c>
      <c r="N586" s="723">
        <v>0.29166666666666669</v>
      </c>
      <c r="O586" s="446">
        <v>45406</v>
      </c>
      <c r="P586" s="450">
        <v>0.5</v>
      </c>
      <c r="Q586" s="450" t="s">
        <v>2819</v>
      </c>
      <c r="R586" s="448">
        <v>3123519664</v>
      </c>
      <c r="S586" s="677"/>
      <c r="T586" s="444">
        <v>84597</v>
      </c>
      <c r="U586" s="733"/>
      <c r="V586" s="444">
        <v>469</v>
      </c>
      <c r="W586" s="451"/>
      <c r="X586" s="444"/>
      <c r="Y586" s="444"/>
      <c r="Z586" s="451">
        <v>1155245</v>
      </c>
      <c r="AA586" s="691"/>
      <c r="AB586" s="470"/>
      <c r="AC586" s="470">
        <f t="shared" si="23"/>
        <v>1155245</v>
      </c>
      <c r="AD586" s="742"/>
      <c r="AE586" s="691"/>
      <c r="AF586" s="469" t="s">
        <v>3225</v>
      </c>
      <c r="AG586" s="467" t="str">
        <f>VLOOKUP(V586,PQ!$A:$BI,61,0)</f>
        <v>SOCIO</v>
      </c>
      <c r="AH586" s="484">
        <f t="shared" si="16"/>
        <v>1068439.8907000001</v>
      </c>
      <c r="AI586" s="484">
        <f t="shared" ref="AI586:AI617" si="24">+V586</f>
        <v>469</v>
      </c>
      <c r="AJ586" s="470">
        <v>1000000</v>
      </c>
      <c r="AK586" s="471">
        <v>7.4999999999999997E-2</v>
      </c>
      <c r="AL586" s="470">
        <f t="shared" si="18"/>
        <v>75000</v>
      </c>
      <c r="AM586" s="470">
        <f t="shared" si="19"/>
        <v>35000</v>
      </c>
      <c r="AN586" s="470">
        <f t="shared" si="20"/>
        <v>4140</v>
      </c>
      <c r="AO586" s="470">
        <f t="shared" si="21"/>
        <v>925000</v>
      </c>
      <c r="AP586" s="470">
        <f t="shared" si="22"/>
        <v>155245</v>
      </c>
    </row>
    <row r="587" spans="1:42" s="107" customFormat="1" ht="16.5" hidden="1" customHeight="1" x14ac:dyDescent="0.2">
      <c r="A587" s="443">
        <v>581</v>
      </c>
      <c r="B587" s="444">
        <v>4</v>
      </c>
      <c r="C587" s="705" t="s">
        <v>21</v>
      </c>
      <c r="D587" s="446">
        <v>45397</v>
      </c>
      <c r="E587" s="444">
        <v>71</v>
      </c>
      <c r="F587" s="759" t="s">
        <v>1066</v>
      </c>
      <c r="G587" s="759" t="s">
        <v>2822</v>
      </c>
      <c r="H587" s="448" t="s">
        <v>257</v>
      </c>
      <c r="I587" s="713" t="s">
        <v>2779</v>
      </c>
      <c r="J587" s="668" t="s">
        <v>2779</v>
      </c>
      <c r="K587" s="448">
        <v>2</v>
      </c>
      <c r="L587" s="448">
        <v>11</v>
      </c>
      <c r="M587" s="446">
        <v>45404</v>
      </c>
      <c r="N587" s="723">
        <v>0.20833333333333334</v>
      </c>
      <c r="O587" s="446">
        <v>45405</v>
      </c>
      <c r="P587" s="450">
        <v>0.875</v>
      </c>
      <c r="Q587" s="450" t="s">
        <v>2823</v>
      </c>
      <c r="R587" s="448">
        <v>3102332918</v>
      </c>
      <c r="S587" s="677"/>
      <c r="T587" s="444">
        <v>84600</v>
      </c>
      <c r="U587" s="733"/>
      <c r="V587" s="444">
        <v>348</v>
      </c>
      <c r="W587" s="451"/>
      <c r="X587" s="444"/>
      <c r="Y587" s="444"/>
      <c r="Z587" s="451">
        <v>1940348</v>
      </c>
      <c r="AA587" s="691"/>
      <c r="AB587" s="470"/>
      <c r="AC587" s="470">
        <f t="shared" si="23"/>
        <v>1940348</v>
      </c>
      <c r="AD587" s="742"/>
      <c r="AE587" s="691"/>
      <c r="AF587" s="469" t="s">
        <v>3225</v>
      </c>
      <c r="AG587" s="467" t="str">
        <f>VLOOKUP(V587,PQ!$A:$BI,61,0)</f>
        <v>SOCIO</v>
      </c>
      <c r="AH587" s="484">
        <f t="shared" si="16"/>
        <v>1794550.25128</v>
      </c>
      <c r="AI587" s="484">
        <f t="shared" si="24"/>
        <v>348</v>
      </c>
      <c r="AJ587" s="470">
        <v>1500000</v>
      </c>
      <c r="AK587" s="471">
        <v>7.4999999999999997E-2</v>
      </c>
      <c r="AL587" s="470">
        <f t="shared" si="18"/>
        <v>112500</v>
      </c>
      <c r="AM587" s="470">
        <f t="shared" si="19"/>
        <v>52500.000000000007</v>
      </c>
      <c r="AN587" s="470">
        <f t="shared" si="20"/>
        <v>6209.9999999999991</v>
      </c>
      <c r="AO587" s="470">
        <f t="shared" si="21"/>
        <v>1387500</v>
      </c>
      <c r="AP587" s="470">
        <f t="shared" si="22"/>
        <v>440348</v>
      </c>
    </row>
    <row r="588" spans="1:42" s="107" customFormat="1" ht="16.5" hidden="1" customHeight="1" x14ac:dyDescent="0.2">
      <c r="A588" s="443">
        <v>582</v>
      </c>
      <c r="B588" s="444">
        <v>4</v>
      </c>
      <c r="C588" s="705" t="s">
        <v>21</v>
      </c>
      <c r="D588" s="446">
        <v>45397</v>
      </c>
      <c r="E588" s="444">
        <v>71</v>
      </c>
      <c r="F588" s="759" t="s">
        <v>1066</v>
      </c>
      <c r="G588" s="759" t="s">
        <v>2822</v>
      </c>
      <c r="H588" s="448" t="s">
        <v>257</v>
      </c>
      <c r="I588" s="713" t="s">
        <v>2779</v>
      </c>
      <c r="J588" s="668" t="s">
        <v>2779</v>
      </c>
      <c r="K588" s="448">
        <v>2</v>
      </c>
      <c r="L588" s="448">
        <v>40</v>
      </c>
      <c r="M588" s="446">
        <v>45404</v>
      </c>
      <c r="N588" s="723">
        <v>0.20833333333333334</v>
      </c>
      <c r="O588" s="446">
        <v>45405</v>
      </c>
      <c r="P588" s="450">
        <v>0.875</v>
      </c>
      <c r="Q588" s="450" t="s">
        <v>2823</v>
      </c>
      <c r="R588" s="448">
        <v>3102332918</v>
      </c>
      <c r="S588" s="677"/>
      <c r="T588" s="444">
        <v>84600</v>
      </c>
      <c r="U588" s="733"/>
      <c r="V588" s="444">
        <v>348</v>
      </c>
      <c r="W588" s="451"/>
      <c r="X588" s="444"/>
      <c r="Y588" s="444"/>
      <c r="Z588" s="451">
        <v>2049628</v>
      </c>
      <c r="AA588" s="691"/>
      <c r="AB588" s="470"/>
      <c r="AC588" s="470">
        <f t="shared" si="23"/>
        <v>2049628</v>
      </c>
      <c r="AD588" s="742"/>
      <c r="AE588" s="691"/>
      <c r="AF588" s="469" t="s">
        <v>3225</v>
      </c>
      <c r="AG588" s="467" t="str">
        <f>VLOOKUP(V588,PQ!$A:$BI,61,0)</f>
        <v>SOCIO</v>
      </c>
      <c r="AH588" s="484">
        <f t="shared" si="16"/>
        <v>1895618.95208</v>
      </c>
      <c r="AI588" s="484">
        <f t="shared" si="24"/>
        <v>348</v>
      </c>
      <c r="AJ588" s="470">
        <v>1500000</v>
      </c>
      <c r="AK588" s="471">
        <v>7.4999999999999997E-2</v>
      </c>
      <c r="AL588" s="470">
        <f t="shared" si="18"/>
        <v>112500</v>
      </c>
      <c r="AM588" s="470">
        <f t="shared" si="19"/>
        <v>52500.000000000007</v>
      </c>
      <c r="AN588" s="470">
        <f t="shared" si="20"/>
        <v>6209.9999999999991</v>
      </c>
      <c r="AO588" s="470">
        <f t="shared" si="21"/>
        <v>1387500</v>
      </c>
      <c r="AP588" s="470">
        <f t="shared" si="22"/>
        <v>549628</v>
      </c>
    </row>
    <row r="589" spans="1:42" s="107" customFormat="1" ht="16.5" hidden="1" customHeight="1" x14ac:dyDescent="0.2">
      <c r="A589" s="443">
        <v>583</v>
      </c>
      <c r="B589" s="444">
        <v>4</v>
      </c>
      <c r="C589" s="705" t="s">
        <v>21</v>
      </c>
      <c r="D589" s="446">
        <v>45397</v>
      </c>
      <c r="E589" s="444">
        <v>32</v>
      </c>
      <c r="F589" s="759" t="s">
        <v>117</v>
      </c>
      <c r="G589" s="759" t="s">
        <v>2865</v>
      </c>
      <c r="H589" s="448" t="s">
        <v>56</v>
      </c>
      <c r="I589" s="713" t="s">
        <v>902</v>
      </c>
      <c r="J589" s="668" t="s">
        <v>902</v>
      </c>
      <c r="K589" s="448">
        <v>1</v>
      </c>
      <c r="L589" s="448">
        <v>33</v>
      </c>
      <c r="M589" s="446">
        <v>45404</v>
      </c>
      <c r="N589" s="723">
        <v>0.29166666666666669</v>
      </c>
      <c r="O589" s="446">
        <v>45404</v>
      </c>
      <c r="P589" s="450">
        <v>0.75</v>
      </c>
      <c r="Q589" s="450" t="s">
        <v>2837</v>
      </c>
      <c r="R589" s="448">
        <v>3004847586</v>
      </c>
      <c r="S589" s="677"/>
      <c r="T589" s="444">
        <v>84694</v>
      </c>
      <c r="U589" s="733"/>
      <c r="V589" s="444">
        <v>337</v>
      </c>
      <c r="W589" s="451"/>
      <c r="X589" s="444"/>
      <c r="Y589" s="444"/>
      <c r="Z589" s="451">
        <v>951541</v>
      </c>
      <c r="AA589" s="691"/>
      <c r="AB589" s="470"/>
      <c r="AC589" s="470">
        <f t="shared" si="23"/>
        <v>951541</v>
      </c>
      <c r="AD589" s="742"/>
      <c r="AE589" s="691"/>
      <c r="AF589" s="469" t="s">
        <v>3225</v>
      </c>
      <c r="AG589" s="467" t="str">
        <f>VLOOKUP(V589,PQ!$A:$BI,61,0)</f>
        <v>SOCIO-AFILIADO</v>
      </c>
      <c r="AH589" s="484">
        <f t="shared" si="16"/>
        <v>880042.20926000003</v>
      </c>
      <c r="AI589" s="484">
        <f t="shared" si="24"/>
        <v>337</v>
      </c>
      <c r="AJ589" s="470">
        <v>1000000</v>
      </c>
      <c r="AK589" s="471">
        <v>3.5000000000000003E-2</v>
      </c>
      <c r="AL589" s="470">
        <f t="shared" si="18"/>
        <v>35000</v>
      </c>
      <c r="AM589" s="470">
        <f t="shared" si="19"/>
        <v>35000</v>
      </c>
      <c r="AN589" s="470">
        <f t="shared" si="20"/>
        <v>4140</v>
      </c>
      <c r="AO589" s="470">
        <f t="shared" si="21"/>
        <v>965000</v>
      </c>
      <c r="AP589" s="470">
        <f t="shared" si="22"/>
        <v>-48459</v>
      </c>
    </row>
    <row r="590" spans="1:42" s="107" customFormat="1" ht="16.5" hidden="1" customHeight="1" x14ac:dyDescent="0.2">
      <c r="A590" s="443">
        <v>584</v>
      </c>
      <c r="B590" s="444"/>
      <c r="C590" s="705" t="s">
        <v>2757</v>
      </c>
      <c r="D590" s="446">
        <v>45387</v>
      </c>
      <c r="E590" s="444">
        <v>194</v>
      </c>
      <c r="F590" s="759" t="s">
        <v>2799</v>
      </c>
      <c r="G590" s="759" t="s">
        <v>2867</v>
      </c>
      <c r="H590" s="448" t="s">
        <v>2637</v>
      </c>
      <c r="I590" s="713" t="s">
        <v>2724</v>
      </c>
      <c r="J590" s="668" t="s">
        <v>2724</v>
      </c>
      <c r="K590" s="448">
        <v>5</v>
      </c>
      <c r="L590" s="448">
        <v>17</v>
      </c>
      <c r="M590" s="446">
        <v>45405</v>
      </c>
      <c r="N590" s="723">
        <v>0.125</v>
      </c>
      <c r="O590" s="446">
        <v>45409</v>
      </c>
      <c r="P590" s="450">
        <v>0.875</v>
      </c>
      <c r="Q590" s="450" t="s">
        <v>2798</v>
      </c>
      <c r="R590" s="448">
        <v>3204159341</v>
      </c>
      <c r="S590" s="677"/>
      <c r="T590" s="444">
        <v>84711</v>
      </c>
      <c r="U590" s="733"/>
      <c r="V590" s="444">
        <v>383</v>
      </c>
      <c r="W590" s="451"/>
      <c r="X590" s="444"/>
      <c r="Y590" s="444"/>
      <c r="Z590" s="451">
        <v>5279378</v>
      </c>
      <c r="AA590" s="692">
        <v>1</v>
      </c>
      <c r="AB590" s="470">
        <v>1202080</v>
      </c>
      <c r="AC590" s="470">
        <f t="shared" si="23"/>
        <v>6481458</v>
      </c>
      <c r="AD590" s="742"/>
      <c r="AE590" s="691"/>
      <c r="AF590" s="469" t="s">
        <v>3225</v>
      </c>
      <c r="AG590" s="467" t="str">
        <f>VLOOKUP(V590,PQ!$A:$BI,61,0)</f>
        <v>SOCIO-AFILIADO</v>
      </c>
      <c r="AH590" s="484">
        <f t="shared" si="16"/>
        <v>5994441.2458800003</v>
      </c>
      <c r="AI590" s="484">
        <f t="shared" si="24"/>
        <v>383</v>
      </c>
      <c r="AJ590" s="470">
        <v>4500000</v>
      </c>
      <c r="AK590" s="471">
        <v>7.4999999999999997E-2</v>
      </c>
      <c r="AL590" s="470">
        <f t="shared" si="18"/>
        <v>337500</v>
      </c>
      <c r="AM590" s="470">
        <f t="shared" si="19"/>
        <v>157500.00000000003</v>
      </c>
      <c r="AN590" s="470">
        <f t="shared" si="20"/>
        <v>18629.999999999996</v>
      </c>
      <c r="AO590" s="470">
        <f t="shared" si="21"/>
        <v>4162500</v>
      </c>
      <c r="AP590" s="470">
        <f t="shared" si="22"/>
        <v>1981458</v>
      </c>
    </row>
    <row r="591" spans="1:42" s="107" customFormat="1" ht="16.5" hidden="1" customHeight="1" x14ac:dyDescent="0.2">
      <c r="A591" s="443">
        <v>585</v>
      </c>
      <c r="B591" s="444"/>
      <c r="C591" s="705" t="s">
        <v>2757</v>
      </c>
      <c r="D591" s="446">
        <v>45387</v>
      </c>
      <c r="E591" s="444">
        <v>194</v>
      </c>
      <c r="F591" s="759" t="s">
        <v>2799</v>
      </c>
      <c r="G591" s="759" t="s">
        <v>2867</v>
      </c>
      <c r="H591" s="448" t="s">
        <v>2637</v>
      </c>
      <c r="I591" s="713" t="s">
        <v>2724</v>
      </c>
      <c r="J591" s="668" t="s">
        <v>2724</v>
      </c>
      <c r="K591" s="448">
        <v>5</v>
      </c>
      <c r="L591" s="448">
        <v>35</v>
      </c>
      <c r="M591" s="446">
        <v>45405</v>
      </c>
      <c r="N591" s="723">
        <v>0.125</v>
      </c>
      <c r="O591" s="446">
        <v>45409</v>
      </c>
      <c r="P591" s="450">
        <v>0.875</v>
      </c>
      <c r="Q591" s="450" t="s">
        <v>2798</v>
      </c>
      <c r="R591" s="448">
        <v>3204159341</v>
      </c>
      <c r="S591" s="677"/>
      <c r="T591" s="444">
        <v>84711</v>
      </c>
      <c r="U591" s="733"/>
      <c r="V591" s="444">
        <v>396</v>
      </c>
      <c r="W591" s="451"/>
      <c r="X591" s="444"/>
      <c r="Y591" s="444"/>
      <c r="Z591" s="451">
        <v>5334018</v>
      </c>
      <c r="AA591" s="692">
        <v>1</v>
      </c>
      <c r="AB591" s="470">
        <v>1256720</v>
      </c>
      <c r="AC591" s="470">
        <f t="shared" si="23"/>
        <v>6590738</v>
      </c>
      <c r="AD591" s="742"/>
      <c r="AE591" s="691"/>
      <c r="AF591" s="469" t="s">
        <v>3225</v>
      </c>
      <c r="AG591" s="467" t="str">
        <f>VLOOKUP(V591,PQ!$A:$BI,61,0)</f>
        <v>SOCIO-AFILIADO</v>
      </c>
      <c r="AH591" s="484">
        <f t="shared" si="16"/>
        <v>6095509.9466800001</v>
      </c>
      <c r="AI591" s="484">
        <f t="shared" si="24"/>
        <v>396</v>
      </c>
      <c r="AJ591" s="470">
        <v>5500000</v>
      </c>
      <c r="AK591" s="471">
        <v>7.4999999999999997E-2</v>
      </c>
      <c r="AL591" s="470">
        <f t="shared" si="18"/>
        <v>412500</v>
      </c>
      <c r="AM591" s="470">
        <f t="shared" si="19"/>
        <v>192500.00000000003</v>
      </c>
      <c r="AN591" s="470">
        <f t="shared" si="20"/>
        <v>22769.999999999996</v>
      </c>
      <c r="AO591" s="470">
        <f t="shared" si="21"/>
        <v>5087500</v>
      </c>
      <c r="AP591" s="470">
        <f t="shared" si="22"/>
        <v>1090738</v>
      </c>
    </row>
    <row r="592" spans="1:42" s="107" customFormat="1" ht="16.5" hidden="1" customHeight="1" x14ac:dyDescent="0.2">
      <c r="A592" s="443">
        <v>586</v>
      </c>
      <c r="B592" s="444">
        <v>4</v>
      </c>
      <c r="C592" s="705" t="s">
        <v>21</v>
      </c>
      <c r="D592" s="446">
        <v>45397</v>
      </c>
      <c r="E592" s="444">
        <v>164</v>
      </c>
      <c r="F592" s="759" t="s">
        <v>2826</v>
      </c>
      <c r="G592" s="759" t="s">
        <v>2827</v>
      </c>
      <c r="H592" s="448" t="s">
        <v>284</v>
      </c>
      <c r="I592" s="713" t="s">
        <v>902</v>
      </c>
      <c r="J592" s="668" t="s">
        <v>902</v>
      </c>
      <c r="K592" s="448">
        <v>4</v>
      </c>
      <c r="L592" s="448">
        <v>35</v>
      </c>
      <c r="M592" s="446">
        <v>45405</v>
      </c>
      <c r="N592" s="723">
        <v>0.25</v>
      </c>
      <c r="O592" s="446">
        <v>45408</v>
      </c>
      <c r="P592" s="450">
        <v>0.75</v>
      </c>
      <c r="Q592" s="450" t="s">
        <v>2828</v>
      </c>
      <c r="R592" s="448">
        <v>3165561347</v>
      </c>
      <c r="S592" s="677"/>
      <c r="T592" s="444">
        <v>84712</v>
      </c>
      <c r="U592" s="733"/>
      <c r="V592" s="444">
        <v>537</v>
      </c>
      <c r="W592" s="451"/>
      <c r="X592" s="444"/>
      <c r="Y592" s="444"/>
      <c r="Z592" s="451">
        <v>4247641</v>
      </c>
      <c r="AA592" s="692"/>
      <c r="AB592" s="470"/>
      <c r="AC592" s="470">
        <f t="shared" si="23"/>
        <v>4247641</v>
      </c>
      <c r="AD592" s="742"/>
      <c r="AE592" s="691"/>
      <c r="AF592" s="469" t="s">
        <v>3225</v>
      </c>
      <c r="AG592" s="467" t="str">
        <f>VLOOKUP(V592,PQ!$A:$BI,61,0)</f>
        <v>SOCIO-AFILIADO</v>
      </c>
      <c r="AH592" s="484">
        <f t="shared" si="16"/>
        <v>3928473.25526</v>
      </c>
      <c r="AI592" s="484">
        <f t="shared" si="24"/>
        <v>537</v>
      </c>
      <c r="AJ592" s="470">
        <v>3900000</v>
      </c>
      <c r="AK592" s="471">
        <v>7.4999999999999997E-2</v>
      </c>
      <c r="AL592" s="470">
        <f t="shared" si="18"/>
        <v>292500</v>
      </c>
      <c r="AM592" s="470">
        <f t="shared" si="19"/>
        <v>136500</v>
      </c>
      <c r="AN592" s="470">
        <f t="shared" si="20"/>
        <v>16145.999999999998</v>
      </c>
      <c r="AO592" s="470">
        <f t="shared" si="21"/>
        <v>3607500</v>
      </c>
      <c r="AP592" s="470">
        <f t="shared" si="22"/>
        <v>347641</v>
      </c>
    </row>
    <row r="593" spans="1:42" s="107" customFormat="1" ht="16.5" hidden="1" customHeight="1" x14ac:dyDescent="0.2">
      <c r="A593" s="443">
        <v>587</v>
      </c>
      <c r="B593" s="444">
        <v>4</v>
      </c>
      <c r="C593" s="705" t="s">
        <v>21</v>
      </c>
      <c r="D593" s="446">
        <v>45397</v>
      </c>
      <c r="E593" s="444">
        <v>90</v>
      </c>
      <c r="F593" s="759" t="s">
        <v>45</v>
      </c>
      <c r="G593" s="759" t="s">
        <v>2829</v>
      </c>
      <c r="H593" s="448" t="s">
        <v>47</v>
      </c>
      <c r="I593" s="713" t="s">
        <v>902</v>
      </c>
      <c r="J593" s="668" t="s">
        <v>902</v>
      </c>
      <c r="K593" s="448">
        <v>1</v>
      </c>
      <c r="L593" s="448">
        <v>31</v>
      </c>
      <c r="M593" s="446">
        <v>45405</v>
      </c>
      <c r="N593" s="723">
        <v>0.20833333333333334</v>
      </c>
      <c r="O593" s="446">
        <v>45405</v>
      </c>
      <c r="P593" s="450">
        <v>0.75</v>
      </c>
      <c r="Q593" s="450" t="s">
        <v>2830</v>
      </c>
      <c r="R593" s="448">
        <v>3112303411</v>
      </c>
      <c r="S593" s="677"/>
      <c r="T593" s="444">
        <v>84713</v>
      </c>
      <c r="U593" s="733"/>
      <c r="V593" s="444">
        <v>459</v>
      </c>
      <c r="W593" s="451"/>
      <c r="X593" s="444"/>
      <c r="Y593" s="444"/>
      <c r="Z593" s="451">
        <v>690679</v>
      </c>
      <c r="AA593" s="692"/>
      <c r="AB593" s="470"/>
      <c r="AC593" s="470">
        <f t="shared" si="23"/>
        <v>690679</v>
      </c>
      <c r="AD593" s="742"/>
      <c r="AE593" s="691"/>
      <c r="AF593" s="469" t="s">
        <v>3225</v>
      </c>
      <c r="AG593" s="467" t="str">
        <f>VLOOKUP(V593,PQ!$A:$BI,61,0)</f>
        <v>AFILIADO</v>
      </c>
      <c r="AH593" s="484">
        <f t="shared" si="16"/>
        <v>638781.37994000001</v>
      </c>
      <c r="AI593" s="484">
        <f t="shared" si="24"/>
        <v>459</v>
      </c>
      <c r="AJ593" s="470">
        <v>620000</v>
      </c>
      <c r="AK593" s="471">
        <v>7.4999999999999997E-2</v>
      </c>
      <c r="AL593" s="470">
        <f t="shared" si="18"/>
        <v>46500</v>
      </c>
      <c r="AM593" s="470">
        <f t="shared" si="19"/>
        <v>21700.000000000004</v>
      </c>
      <c r="AN593" s="470">
        <f t="shared" si="20"/>
        <v>2566.7999999999997</v>
      </c>
      <c r="AO593" s="470">
        <f t="shared" si="21"/>
        <v>573500</v>
      </c>
      <c r="AP593" s="470">
        <f t="shared" si="22"/>
        <v>70679</v>
      </c>
    </row>
    <row r="594" spans="1:42" s="107" customFormat="1" ht="16.5" hidden="1" customHeight="1" x14ac:dyDescent="0.2">
      <c r="A594" s="443">
        <v>588</v>
      </c>
      <c r="B594" s="444">
        <v>4</v>
      </c>
      <c r="C594" s="705" t="s">
        <v>21</v>
      </c>
      <c r="D594" s="446">
        <v>45397</v>
      </c>
      <c r="E594" s="444">
        <v>90</v>
      </c>
      <c r="F594" s="759" t="s">
        <v>45</v>
      </c>
      <c r="G594" s="759" t="s">
        <v>45</v>
      </c>
      <c r="H594" s="448" t="s">
        <v>47</v>
      </c>
      <c r="I594" s="713" t="s">
        <v>814</v>
      </c>
      <c r="J594" s="668" t="s">
        <v>814</v>
      </c>
      <c r="K594" s="448">
        <v>1</v>
      </c>
      <c r="L594" s="448">
        <v>31</v>
      </c>
      <c r="M594" s="446">
        <v>45405</v>
      </c>
      <c r="N594" s="723">
        <v>0.29166666666666669</v>
      </c>
      <c r="O594" s="446">
        <v>45405</v>
      </c>
      <c r="P594" s="450">
        <v>0.75</v>
      </c>
      <c r="Q594" s="450" t="s">
        <v>2777</v>
      </c>
      <c r="R594" s="445">
        <v>3105515424</v>
      </c>
      <c r="S594" s="677"/>
      <c r="T594" s="444">
        <v>84709</v>
      </c>
      <c r="U594" s="733"/>
      <c r="V594" s="444">
        <v>374</v>
      </c>
      <c r="W594" s="451"/>
      <c r="X594" s="444"/>
      <c r="Y594" s="444"/>
      <c r="Z594" s="451">
        <v>690679</v>
      </c>
      <c r="AA594" s="692"/>
      <c r="AB594" s="470"/>
      <c r="AC594" s="470">
        <f t="shared" si="23"/>
        <v>690679</v>
      </c>
      <c r="AD594" s="742"/>
      <c r="AE594" s="691"/>
      <c r="AF594" s="469" t="s">
        <v>3225</v>
      </c>
      <c r="AG594" s="467" t="str">
        <f>VLOOKUP(V594,PQ!$A:$BI,61,0)</f>
        <v>AFILIADO</v>
      </c>
      <c r="AH594" s="484">
        <f t="shared" si="16"/>
        <v>638781.37994000001</v>
      </c>
      <c r="AI594" s="484">
        <f t="shared" si="24"/>
        <v>374</v>
      </c>
      <c r="AJ594" s="470">
        <v>620000</v>
      </c>
      <c r="AK594" s="471">
        <v>7.4999999999999997E-2</v>
      </c>
      <c r="AL594" s="470">
        <f t="shared" si="18"/>
        <v>46500</v>
      </c>
      <c r="AM594" s="470">
        <f t="shared" si="19"/>
        <v>21700.000000000004</v>
      </c>
      <c r="AN594" s="470">
        <f t="shared" si="20"/>
        <v>2566.7999999999997</v>
      </c>
      <c r="AO594" s="470">
        <f t="shared" si="21"/>
        <v>573500</v>
      </c>
      <c r="AP594" s="470">
        <f t="shared" si="22"/>
        <v>70679</v>
      </c>
    </row>
    <row r="595" spans="1:42" s="107" customFormat="1" ht="16.5" hidden="1" customHeight="1" x14ac:dyDescent="0.2">
      <c r="A595" s="443">
        <v>589</v>
      </c>
      <c r="B595" s="444">
        <v>4</v>
      </c>
      <c r="C595" s="705" t="s">
        <v>21</v>
      </c>
      <c r="D595" s="446">
        <v>45397</v>
      </c>
      <c r="E595" s="444">
        <v>62</v>
      </c>
      <c r="F595" s="759" t="s">
        <v>1267</v>
      </c>
      <c r="G595" s="759" t="s">
        <v>2841</v>
      </c>
      <c r="H595" s="448" t="s">
        <v>146</v>
      </c>
      <c r="I595" s="713" t="s">
        <v>2866</v>
      </c>
      <c r="J595" s="668" t="s">
        <v>2866</v>
      </c>
      <c r="K595" s="448">
        <v>3</v>
      </c>
      <c r="L595" s="448">
        <v>31</v>
      </c>
      <c r="M595" s="446">
        <v>45405</v>
      </c>
      <c r="N595" s="723">
        <v>0.20833333333333334</v>
      </c>
      <c r="O595" s="446">
        <v>45407</v>
      </c>
      <c r="P595" s="450">
        <v>0.66666666666666663</v>
      </c>
      <c r="Q595" s="450" t="s">
        <v>2842</v>
      </c>
      <c r="R595" s="448">
        <v>3153460330</v>
      </c>
      <c r="S595" s="677"/>
      <c r="T595" s="444">
        <v>84714</v>
      </c>
      <c r="U595" s="733"/>
      <c r="V595" s="444">
        <v>476</v>
      </c>
      <c r="W595" s="451"/>
      <c r="X595" s="444"/>
      <c r="Y595" s="444"/>
      <c r="Z595" s="451">
        <v>2181318</v>
      </c>
      <c r="AA595" s="692">
        <v>2</v>
      </c>
      <c r="AB595" s="470">
        <v>1256720</v>
      </c>
      <c r="AC595" s="470">
        <f t="shared" si="23"/>
        <v>4694758</v>
      </c>
      <c r="AD595" s="742"/>
      <c r="AE595" s="691"/>
      <c r="AF595" s="469" t="s">
        <v>3225</v>
      </c>
      <c r="AG595" s="467" t="str">
        <f>VLOOKUP(V595,PQ!$A:$BI,61,0)</f>
        <v>PROPIO</v>
      </c>
      <c r="AH595" s="484">
        <f t="shared" si="16"/>
        <v>4341993.8838799996</v>
      </c>
      <c r="AI595" s="484">
        <f t="shared" si="24"/>
        <v>476</v>
      </c>
      <c r="AJ595" s="470">
        <f>+AC595</f>
        <v>4694758</v>
      </c>
      <c r="AK595" s="471">
        <v>0</v>
      </c>
      <c r="AL595" s="470"/>
      <c r="AM595" s="470"/>
      <c r="AN595" s="470"/>
      <c r="AO595" s="470"/>
      <c r="AP595" s="470">
        <f>+AC595-AJ595</f>
        <v>0</v>
      </c>
    </row>
    <row r="596" spans="1:42" s="107" customFormat="1" ht="16.5" hidden="1" customHeight="1" x14ac:dyDescent="0.2">
      <c r="A596" s="443">
        <v>590</v>
      </c>
      <c r="B596" s="444">
        <v>4</v>
      </c>
      <c r="C596" s="705" t="s">
        <v>21</v>
      </c>
      <c r="D596" s="446">
        <v>45397</v>
      </c>
      <c r="E596" s="444">
        <v>138</v>
      </c>
      <c r="F596" s="759" t="s">
        <v>2868</v>
      </c>
      <c r="G596" s="759" t="s">
        <v>2812</v>
      </c>
      <c r="H596" s="448" t="s">
        <v>59</v>
      </c>
      <c r="I596" s="713" t="s">
        <v>902</v>
      </c>
      <c r="J596" s="668" t="s">
        <v>902</v>
      </c>
      <c r="K596" s="448">
        <v>1</v>
      </c>
      <c r="L596" s="448" t="s">
        <v>2966</v>
      </c>
      <c r="M596" s="446">
        <v>45406</v>
      </c>
      <c r="N596" s="723">
        <v>8.3333333333333329E-2</v>
      </c>
      <c r="O596" s="446">
        <v>45406</v>
      </c>
      <c r="P596" s="450">
        <v>0.91666666666666663</v>
      </c>
      <c r="Q596" s="450" t="s">
        <v>2809</v>
      </c>
      <c r="R596" s="448">
        <v>3138119732</v>
      </c>
      <c r="S596" s="677"/>
      <c r="T596" s="444">
        <v>84733</v>
      </c>
      <c r="U596" s="733">
        <v>128431</v>
      </c>
      <c r="V596" s="444">
        <v>330</v>
      </c>
      <c r="W596" s="451"/>
      <c r="X596" s="444"/>
      <c r="Y596" s="444"/>
      <c r="Z596" s="451">
        <v>1490638</v>
      </c>
      <c r="AA596" s="691"/>
      <c r="AB596" s="470"/>
      <c r="AC596" s="470">
        <f t="shared" si="23"/>
        <v>1490638</v>
      </c>
      <c r="AD596" s="742"/>
      <c r="AE596" s="691"/>
      <c r="AF596" s="469" t="s">
        <v>3225</v>
      </c>
      <c r="AG596" s="467" t="str">
        <f>VLOOKUP(V596,PQ!$A:$BI,61,0)</f>
        <v>SOCIO</v>
      </c>
      <c r="AH596" s="484">
        <f t="shared" si="16"/>
        <v>1378631.46068</v>
      </c>
      <c r="AI596" s="484">
        <f t="shared" si="24"/>
        <v>330</v>
      </c>
      <c r="AJ596" s="470">
        <v>1300000</v>
      </c>
      <c r="AK596" s="471">
        <v>7.4999999999999997E-2</v>
      </c>
      <c r="AL596" s="470">
        <f t="shared" si="18"/>
        <v>97500</v>
      </c>
      <c r="AM596" s="470">
        <f t="shared" si="19"/>
        <v>45500.000000000007</v>
      </c>
      <c r="AN596" s="470">
        <f t="shared" si="20"/>
        <v>5381.9999999999991</v>
      </c>
      <c r="AO596" s="470">
        <f t="shared" si="21"/>
        <v>1202500</v>
      </c>
      <c r="AP596" s="470">
        <f t="shared" si="22"/>
        <v>190638</v>
      </c>
    </row>
    <row r="597" spans="1:42" s="107" customFormat="1" ht="16.5" hidden="1" customHeight="1" x14ac:dyDescent="0.2">
      <c r="A597" s="443">
        <v>591</v>
      </c>
      <c r="B597" s="443">
        <v>4</v>
      </c>
      <c r="C597" s="707" t="s">
        <v>21</v>
      </c>
      <c r="D597" s="461">
        <v>45397</v>
      </c>
      <c r="E597" s="443">
        <v>119</v>
      </c>
      <c r="F597" s="761" t="s">
        <v>558</v>
      </c>
      <c r="G597" s="761" t="s">
        <v>2817</v>
      </c>
      <c r="H597" s="462" t="s">
        <v>59</v>
      </c>
      <c r="I597" s="716" t="s">
        <v>902</v>
      </c>
      <c r="J597" s="670" t="s">
        <v>902</v>
      </c>
      <c r="K597" s="462">
        <v>1</v>
      </c>
      <c r="L597" s="462">
        <v>31</v>
      </c>
      <c r="M597" s="461">
        <v>45406</v>
      </c>
      <c r="N597" s="725">
        <v>0.16666666666666666</v>
      </c>
      <c r="O597" s="461">
        <v>45406</v>
      </c>
      <c r="P597" s="463">
        <v>0.79166666666666663</v>
      </c>
      <c r="Q597" s="463" t="s">
        <v>715</v>
      </c>
      <c r="R597" s="462">
        <v>3002250549</v>
      </c>
      <c r="S597" s="681"/>
      <c r="T597" s="443">
        <v>84734</v>
      </c>
      <c r="U597" s="735">
        <v>128432</v>
      </c>
      <c r="V597" s="443">
        <v>393</v>
      </c>
      <c r="W597" s="464"/>
      <c r="X597" s="443"/>
      <c r="Y597" s="443"/>
      <c r="Z597" s="464">
        <v>1585062</v>
      </c>
      <c r="AA597" s="694"/>
      <c r="AB597" s="470"/>
      <c r="AC597" s="470">
        <f t="shared" si="23"/>
        <v>1585062</v>
      </c>
      <c r="AD597" s="746"/>
      <c r="AE597" s="691"/>
      <c r="AF597" s="469" t="s">
        <v>3225</v>
      </c>
      <c r="AG597" s="467" t="str">
        <f>VLOOKUP(V597,PQ!$A:$BI,61,0)</f>
        <v>SOCIO-AFILIADO</v>
      </c>
      <c r="AH597" s="484">
        <f t="shared" si="16"/>
        <v>1465960.44132</v>
      </c>
      <c r="AI597" s="484">
        <f t="shared" si="24"/>
        <v>393</v>
      </c>
      <c r="AJ597" s="470">
        <v>1200000</v>
      </c>
      <c r="AK597" s="471">
        <v>7.4999999999999997E-2</v>
      </c>
      <c r="AL597" s="470">
        <f t="shared" si="18"/>
        <v>90000</v>
      </c>
      <c r="AM597" s="470">
        <f t="shared" si="19"/>
        <v>42000.000000000007</v>
      </c>
      <c r="AN597" s="470">
        <f t="shared" si="20"/>
        <v>4967.9999999999991</v>
      </c>
      <c r="AO597" s="470">
        <f t="shared" si="21"/>
        <v>1110000</v>
      </c>
      <c r="AP597" s="470">
        <f t="shared" si="22"/>
        <v>385062</v>
      </c>
    </row>
    <row r="598" spans="1:42" s="107" customFormat="1" ht="16.5" hidden="1" customHeight="1" x14ac:dyDescent="0.2">
      <c r="A598" s="443">
        <v>592</v>
      </c>
      <c r="B598" s="444">
        <v>4</v>
      </c>
      <c r="C598" s="705" t="s">
        <v>21</v>
      </c>
      <c r="D598" s="446">
        <v>45397</v>
      </c>
      <c r="E598" s="444">
        <v>90</v>
      </c>
      <c r="F598" s="759" t="s">
        <v>45</v>
      </c>
      <c r="G598" s="759" t="s">
        <v>2831</v>
      </c>
      <c r="H598" s="448" t="s">
        <v>47</v>
      </c>
      <c r="I598" s="713" t="s">
        <v>902</v>
      </c>
      <c r="J598" s="668" t="s">
        <v>902</v>
      </c>
      <c r="K598" s="448">
        <v>1</v>
      </c>
      <c r="L598" s="448">
        <v>30</v>
      </c>
      <c r="M598" s="446">
        <v>45406</v>
      </c>
      <c r="N598" s="723">
        <v>0.20833333333333334</v>
      </c>
      <c r="O598" s="446">
        <v>45406</v>
      </c>
      <c r="P598" s="450">
        <v>0.75</v>
      </c>
      <c r="Q598" s="450" t="s">
        <v>2830</v>
      </c>
      <c r="R598" s="448">
        <v>3112303411</v>
      </c>
      <c r="S598" s="677"/>
      <c r="T598" s="444">
        <v>84735</v>
      </c>
      <c r="U598" s="733">
        <v>128433</v>
      </c>
      <c r="V598" s="444">
        <v>441</v>
      </c>
      <c r="W598" s="451"/>
      <c r="X598" s="444"/>
      <c r="Y598" s="444"/>
      <c r="Z598" s="451">
        <v>690679</v>
      </c>
      <c r="AA598" s="691"/>
      <c r="AB598" s="470"/>
      <c r="AC598" s="470">
        <f t="shared" si="23"/>
        <v>690679</v>
      </c>
      <c r="AD598" s="742"/>
      <c r="AE598" s="691"/>
      <c r="AF598" s="469" t="s">
        <v>3225</v>
      </c>
      <c r="AG598" s="467" t="str">
        <f>VLOOKUP(V598,PQ!$A:$BI,61,0)</f>
        <v>PROPIO</v>
      </c>
      <c r="AH598" s="484">
        <f t="shared" si="16"/>
        <v>638781.37994000001</v>
      </c>
      <c r="AI598" s="484">
        <f t="shared" si="24"/>
        <v>441</v>
      </c>
      <c r="AJ598" s="470">
        <f>+AC598</f>
        <v>690679</v>
      </c>
      <c r="AK598" s="471">
        <v>0</v>
      </c>
      <c r="AL598" s="470"/>
      <c r="AM598" s="470"/>
      <c r="AN598" s="470"/>
      <c r="AO598" s="470"/>
      <c r="AP598" s="470">
        <f t="shared" si="22"/>
        <v>0</v>
      </c>
    </row>
    <row r="599" spans="1:42" s="107" customFormat="1" ht="16.5" hidden="1" customHeight="1" x14ac:dyDescent="0.2">
      <c r="A599" s="443">
        <v>593</v>
      </c>
      <c r="B599" s="444">
        <v>4</v>
      </c>
      <c r="C599" s="705" t="s">
        <v>21</v>
      </c>
      <c r="D599" s="446">
        <v>45397</v>
      </c>
      <c r="E599" s="444">
        <v>89</v>
      </c>
      <c r="F599" s="759" t="s">
        <v>234</v>
      </c>
      <c r="G599" s="759" t="s">
        <v>234</v>
      </c>
      <c r="H599" s="448" t="s">
        <v>240</v>
      </c>
      <c r="I599" s="713" t="s">
        <v>902</v>
      </c>
      <c r="J599" s="668" t="s">
        <v>902</v>
      </c>
      <c r="K599" s="448">
        <v>1</v>
      </c>
      <c r="L599" s="448" t="s">
        <v>2967</v>
      </c>
      <c r="M599" s="446">
        <v>45406</v>
      </c>
      <c r="N599" s="723">
        <v>0.20833333333333334</v>
      </c>
      <c r="O599" s="446">
        <v>45406</v>
      </c>
      <c r="P599" s="450">
        <v>0.79166666666666663</v>
      </c>
      <c r="Q599" s="450" t="s">
        <v>2839</v>
      </c>
      <c r="R599" s="448">
        <v>3102353136</v>
      </c>
      <c r="S599" s="677"/>
      <c r="T599" s="444">
        <v>84736</v>
      </c>
      <c r="U599" s="733"/>
      <c r="V599" s="444">
        <v>461</v>
      </c>
      <c r="W599" s="451"/>
      <c r="X599" s="444"/>
      <c r="Y599" s="444"/>
      <c r="Z599" s="451">
        <v>877009</v>
      </c>
      <c r="AA599" s="691"/>
      <c r="AB599" s="470"/>
      <c r="AC599" s="470">
        <f t="shared" si="23"/>
        <v>877009</v>
      </c>
      <c r="AD599" s="742"/>
      <c r="AE599" s="691"/>
      <c r="AF599" s="469" t="s">
        <v>3225</v>
      </c>
      <c r="AG599" s="467" t="str">
        <f>VLOOKUP(V599,PQ!$A:$BI,61,0)</f>
        <v>PROPIO</v>
      </c>
      <c r="AH599" s="484">
        <f t="shared" si="16"/>
        <v>811110.54373999999</v>
      </c>
      <c r="AI599" s="484">
        <f t="shared" si="24"/>
        <v>461</v>
      </c>
      <c r="AJ599" s="470">
        <f>+AC599</f>
        <v>877009</v>
      </c>
      <c r="AK599" s="471">
        <v>0</v>
      </c>
      <c r="AL599" s="470"/>
      <c r="AM599" s="470"/>
      <c r="AN599" s="470"/>
      <c r="AO599" s="470"/>
      <c r="AP599" s="470">
        <f t="shared" si="22"/>
        <v>0</v>
      </c>
    </row>
    <row r="600" spans="1:42" s="107" customFormat="1" ht="16.5" hidden="1" customHeight="1" x14ac:dyDescent="0.2">
      <c r="A600" s="443">
        <v>594</v>
      </c>
      <c r="B600" s="444">
        <v>5</v>
      </c>
      <c r="C600" s="705" t="s">
        <v>21</v>
      </c>
      <c r="D600" s="446">
        <v>45400</v>
      </c>
      <c r="E600" s="444">
        <v>133</v>
      </c>
      <c r="F600" s="759" t="s">
        <v>1284</v>
      </c>
      <c r="G600" s="759" t="s">
        <v>2850</v>
      </c>
      <c r="H600" s="448" t="s">
        <v>97</v>
      </c>
      <c r="I600" s="713" t="s">
        <v>902</v>
      </c>
      <c r="J600" s="668" t="s">
        <v>902</v>
      </c>
      <c r="K600" s="448">
        <v>1</v>
      </c>
      <c r="L600" s="448">
        <v>9</v>
      </c>
      <c r="M600" s="446">
        <v>45406</v>
      </c>
      <c r="N600" s="723">
        <v>0.29166666666666669</v>
      </c>
      <c r="O600" s="446">
        <v>45406</v>
      </c>
      <c r="P600" s="450">
        <v>0.625</v>
      </c>
      <c r="Q600" s="450" t="s">
        <v>2849</v>
      </c>
      <c r="R600" s="448">
        <v>3012873000</v>
      </c>
      <c r="S600" s="677"/>
      <c r="T600" s="444">
        <v>84737</v>
      </c>
      <c r="U600" s="733"/>
      <c r="V600" s="444">
        <v>404</v>
      </c>
      <c r="W600" s="451"/>
      <c r="X600" s="444"/>
      <c r="Y600" s="444"/>
      <c r="Z600" s="451">
        <v>486975</v>
      </c>
      <c r="AA600" s="691"/>
      <c r="AB600" s="470"/>
      <c r="AC600" s="470">
        <f t="shared" si="23"/>
        <v>486975</v>
      </c>
      <c r="AD600" s="742"/>
      <c r="AE600" s="691"/>
      <c r="AF600" s="469" t="s">
        <v>3225</v>
      </c>
      <c r="AG600" s="467" t="str">
        <f>VLOOKUP(V600,PQ!$A:$BI,61,0)</f>
        <v>PROPIO</v>
      </c>
      <c r="AH600" s="484">
        <f t="shared" ref="AH600:AH663" si="25">+AC600-(AC600*(3.5%+0.414%+1.1%+0.5%+2%))</f>
        <v>450383.6985</v>
      </c>
      <c r="AI600" s="484">
        <f t="shared" si="24"/>
        <v>404</v>
      </c>
      <c r="AJ600" s="470">
        <f>+AC600</f>
        <v>486975</v>
      </c>
      <c r="AK600" s="471">
        <v>0</v>
      </c>
      <c r="AL600" s="470"/>
      <c r="AM600" s="470"/>
      <c r="AN600" s="470"/>
      <c r="AO600" s="470"/>
      <c r="AP600" s="470">
        <f t="shared" si="22"/>
        <v>0</v>
      </c>
    </row>
    <row r="601" spans="1:42" s="107" customFormat="1" ht="16.5" hidden="1" customHeight="1" x14ac:dyDescent="0.2">
      <c r="A601" s="443">
        <v>595</v>
      </c>
      <c r="B601" s="444">
        <v>4</v>
      </c>
      <c r="C601" s="705" t="s">
        <v>21</v>
      </c>
      <c r="D601" s="446">
        <v>45397</v>
      </c>
      <c r="E601" s="444">
        <v>14</v>
      </c>
      <c r="F601" s="759" t="s">
        <v>931</v>
      </c>
      <c r="G601" s="759" t="s">
        <v>2775</v>
      </c>
      <c r="H601" s="448" t="s">
        <v>2656</v>
      </c>
      <c r="I601" s="713" t="s">
        <v>902</v>
      </c>
      <c r="J601" s="668" t="s">
        <v>902</v>
      </c>
      <c r="K601" s="448">
        <v>2</v>
      </c>
      <c r="L601" s="448">
        <v>30</v>
      </c>
      <c r="M601" s="446">
        <v>45407</v>
      </c>
      <c r="N601" s="723">
        <v>0.25</v>
      </c>
      <c r="O601" s="446">
        <v>45408</v>
      </c>
      <c r="P601" s="450">
        <v>0.58333333333333337</v>
      </c>
      <c r="Q601" s="450" t="s">
        <v>2776</v>
      </c>
      <c r="R601" s="448">
        <v>3114674719</v>
      </c>
      <c r="S601" s="677"/>
      <c r="T601" s="444">
        <v>84759</v>
      </c>
      <c r="U601" s="733"/>
      <c r="V601" s="444">
        <v>406</v>
      </c>
      <c r="W601" s="451"/>
      <c r="X601" s="444"/>
      <c r="Y601" s="444"/>
      <c r="Z601" s="451">
        <v>1026073</v>
      </c>
      <c r="AA601" s="691"/>
      <c r="AB601" s="470"/>
      <c r="AC601" s="470">
        <f t="shared" si="23"/>
        <v>1026073</v>
      </c>
      <c r="AD601" s="742"/>
      <c r="AE601" s="691"/>
      <c r="AF601" s="469" t="s">
        <v>3225</v>
      </c>
      <c r="AG601" s="467" t="str">
        <f>VLOOKUP(V601,PQ!$A:$BI,61,0)</f>
        <v>PROPIO</v>
      </c>
      <c r="AH601" s="484">
        <f t="shared" si="25"/>
        <v>948973.87477999995</v>
      </c>
      <c r="AI601" s="484">
        <f t="shared" si="24"/>
        <v>406</v>
      </c>
      <c r="AJ601" s="470">
        <f>+AC601</f>
        <v>1026073</v>
      </c>
      <c r="AK601" s="471">
        <v>0</v>
      </c>
      <c r="AL601" s="470"/>
      <c r="AM601" s="470"/>
      <c r="AN601" s="470"/>
      <c r="AO601" s="470"/>
      <c r="AP601" s="470">
        <f t="shared" si="22"/>
        <v>0</v>
      </c>
    </row>
    <row r="602" spans="1:42" s="107" customFormat="1" ht="16.5" hidden="1" customHeight="1" x14ac:dyDescent="0.2">
      <c r="A602" s="443">
        <v>596</v>
      </c>
      <c r="B602" s="444">
        <v>4</v>
      </c>
      <c r="C602" s="705" t="s">
        <v>21</v>
      </c>
      <c r="D602" s="446">
        <v>45397</v>
      </c>
      <c r="E602" s="444">
        <v>143</v>
      </c>
      <c r="F602" s="759" t="s">
        <v>1287</v>
      </c>
      <c r="G602" s="759" t="s">
        <v>1287</v>
      </c>
      <c r="H602" s="448" t="s">
        <v>497</v>
      </c>
      <c r="I602" s="713" t="s">
        <v>902</v>
      </c>
      <c r="J602" s="668" t="s">
        <v>902</v>
      </c>
      <c r="K602" s="448">
        <v>1</v>
      </c>
      <c r="L602" s="448">
        <v>35</v>
      </c>
      <c r="M602" s="446">
        <v>45407</v>
      </c>
      <c r="N602" s="723">
        <v>0.14583333333333334</v>
      </c>
      <c r="O602" s="446">
        <v>45407</v>
      </c>
      <c r="P602" s="450">
        <v>0.875</v>
      </c>
      <c r="Q602" s="450" t="s">
        <v>2809</v>
      </c>
      <c r="R602" s="448">
        <v>3138119732</v>
      </c>
      <c r="S602" s="677"/>
      <c r="T602" s="444">
        <v>84760</v>
      </c>
      <c r="U602" s="733"/>
      <c r="V602" s="444">
        <v>410</v>
      </c>
      <c r="W602" s="451"/>
      <c r="X602" s="444"/>
      <c r="Y602" s="444"/>
      <c r="Z602" s="451">
        <v>1510530</v>
      </c>
      <c r="AA602" s="691"/>
      <c r="AB602" s="470"/>
      <c r="AC602" s="470">
        <f t="shared" si="23"/>
        <v>1510530</v>
      </c>
      <c r="AD602" s="742"/>
      <c r="AE602" s="691"/>
      <c r="AF602" s="469" t="s">
        <v>3225</v>
      </c>
      <c r="AG602" s="467" t="str">
        <f>VLOOKUP(V602,PQ!$A:$BI,61,0)</f>
        <v>SOCIO</v>
      </c>
      <c r="AH602" s="484">
        <f t="shared" si="25"/>
        <v>1397028.7757999999</v>
      </c>
      <c r="AI602" s="484">
        <f t="shared" si="24"/>
        <v>410</v>
      </c>
      <c r="AJ602" s="470">
        <v>1300000</v>
      </c>
      <c r="AK602" s="471">
        <v>7.4999999999999997E-2</v>
      </c>
      <c r="AL602" s="470">
        <f t="shared" ref="AL602:AL628" si="26">+AJ602*AK602</f>
        <v>97500</v>
      </c>
      <c r="AM602" s="470">
        <f t="shared" ref="AM602:AM628" si="27">+AJ602*3.5%</f>
        <v>45500.000000000007</v>
      </c>
      <c r="AN602" s="470">
        <f t="shared" ref="AN602:AN628" si="28">+AJ602*0.414%</f>
        <v>5381.9999999999991</v>
      </c>
      <c r="AO602" s="470">
        <f t="shared" ref="AO602:AO628" si="29">+AJ602-AL602</f>
        <v>1202500</v>
      </c>
      <c r="AP602" s="470">
        <f t="shared" ref="AP602:AP628" si="30">+AC602-AJ602</f>
        <v>210530</v>
      </c>
    </row>
    <row r="603" spans="1:42" s="107" customFormat="1" ht="16.5" hidden="1" customHeight="1" x14ac:dyDescent="0.2">
      <c r="A603" s="443">
        <v>597</v>
      </c>
      <c r="B603" s="444">
        <v>4</v>
      </c>
      <c r="C603" s="705" t="s">
        <v>21</v>
      </c>
      <c r="D603" s="446">
        <v>45397</v>
      </c>
      <c r="E603" s="444">
        <v>143</v>
      </c>
      <c r="F603" s="759" t="s">
        <v>1287</v>
      </c>
      <c r="G603" s="759" t="s">
        <v>1287</v>
      </c>
      <c r="H603" s="448" t="s">
        <v>497</v>
      </c>
      <c r="I603" s="713" t="s">
        <v>902</v>
      </c>
      <c r="J603" s="668" t="s">
        <v>902</v>
      </c>
      <c r="K603" s="448">
        <v>1</v>
      </c>
      <c r="L603" s="448">
        <v>35</v>
      </c>
      <c r="M603" s="446">
        <v>45407</v>
      </c>
      <c r="N603" s="723">
        <v>0.14583333333333334</v>
      </c>
      <c r="O603" s="446">
        <v>45407</v>
      </c>
      <c r="P603" s="450">
        <v>0.875</v>
      </c>
      <c r="Q603" s="450" t="s">
        <v>2809</v>
      </c>
      <c r="R603" s="448">
        <v>3138119732</v>
      </c>
      <c r="S603" s="677"/>
      <c r="T603" s="444">
        <v>84760</v>
      </c>
      <c r="U603" s="733"/>
      <c r="V603" s="444">
        <v>330</v>
      </c>
      <c r="W603" s="451"/>
      <c r="X603" s="444"/>
      <c r="Y603" s="444"/>
      <c r="Z603" s="451">
        <v>1510530</v>
      </c>
      <c r="AA603" s="691"/>
      <c r="AB603" s="470"/>
      <c r="AC603" s="470">
        <f t="shared" si="23"/>
        <v>1510530</v>
      </c>
      <c r="AD603" s="742"/>
      <c r="AE603" s="691"/>
      <c r="AF603" s="469" t="s">
        <v>3225</v>
      </c>
      <c r="AG603" s="467" t="str">
        <f>VLOOKUP(V603,PQ!$A:$BI,61,0)</f>
        <v>SOCIO</v>
      </c>
      <c r="AH603" s="484">
        <f t="shared" si="25"/>
        <v>1397028.7757999999</v>
      </c>
      <c r="AI603" s="484">
        <f t="shared" si="24"/>
        <v>330</v>
      </c>
      <c r="AJ603" s="470">
        <v>1300000</v>
      </c>
      <c r="AK603" s="471">
        <v>7.4999999999999997E-2</v>
      </c>
      <c r="AL603" s="470">
        <f t="shared" si="26"/>
        <v>97500</v>
      </c>
      <c r="AM603" s="470">
        <f t="shared" si="27"/>
        <v>45500.000000000007</v>
      </c>
      <c r="AN603" s="470">
        <f t="shared" si="28"/>
        <v>5381.9999999999991</v>
      </c>
      <c r="AO603" s="470">
        <f t="shared" si="29"/>
        <v>1202500</v>
      </c>
      <c r="AP603" s="470">
        <f t="shared" si="30"/>
        <v>210530</v>
      </c>
    </row>
    <row r="604" spans="1:42" s="107" customFormat="1" ht="16.5" hidden="1" customHeight="1" x14ac:dyDescent="0.2">
      <c r="A604" s="443">
        <v>598</v>
      </c>
      <c r="B604" s="444">
        <v>4</v>
      </c>
      <c r="C604" s="705" t="s">
        <v>21</v>
      </c>
      <c r="D604" s="446">
        <v>45397</v>
      </c>
      <c r="E604" s="444">
        <v>94</v>
      </c>
      <c r="F604" s="759" t="s">
        <v>1155</v>
      </c>
      <c r="G604" s="759" t="s">
        <v>2838</v>
      </c>
      <c r="H604" s="448" t="s">
        <v>407</v>
      </c>
      <c r="I604" s="713" t="s">
        <v>902</v>
      </c>
      <c r="J604" s="668" t="s">
        <v>902</v>
      </c>
      <c r="K604" s="448">
        <v>1</v>
      </c>
      <c r="L604" s="448">
        <v>22</v>
      </c>
      <c r="M604" s="446">
        <v>45407</v>
      </c>
      <c r="N604" s="723">
        <v>0.25</v>
      </c>
      <c r="O604" s="446">
        <v>45407</v>
      </c>
      <c r="P604" s="450">
        <v>0.75</v>
      </c>
      <c r="Q604" s="450" t="s">
        <v>2769</v>
      </c>
      <c r="R604" s="448">
        <v>3006551655</v>
      </c>
      <c r="S604" s="677"/>
      <c r="T604" s="444">
        <v>84591</v>
      </c>
      <c r="U604" s="733"/>
      <c r="V604" s="444">
        <v>301</v>
      </c>
      <c r="W604" s="451"/>
      <c r="X604" s="444"/>
      <c r="Y604" s="444"/>
      <c r="Z604" s="451">
        <v>617406</v>
      </c>
      <c r="AA604" s="691"/>
      <c r="AB604" s="470"/>
      <c r="AC604" s="470">
        <f t="shared" si="23"/>
        <v>617406</v>
      </c>
      <c r="AD604" s="742"/>
      <c r="AE604" s="691"/>
      <c r="AF604" s="469" t="s">
        <v>3225</v>
      </c>
      <c r="AG604" s="467" t="str">
        <f>VLOOKUP(V604,PQ!$A:$BI,61,0)</f>
        <v>AFILIADO</v>
      </c>
      <c r="AH604" s="484">
        <f t="shared" si="25"/>
        <v>571014.11315999995</v>
      </c>
      <c r="AI604" s="484">
        <f t="shared" si="24"/>
        <v>301</v>
      </c>
      <c r="AJ604" s="470">
        <v>550000</v>
      </c>
      <c r="AK604" s="471">
        <v>7.4999999999999997E-2</v>
      </c>
      <c r="AL604" s="470">
        <f t="shared" si="26"/>
        <v>41250</v>
      </c>
      <c r="AM604" s="470">
        <f t="shared" si="27"/>
        <v>19250.000000000004</v>
      </c>
      <c r="AN604" s="470">
        <f t="shared" si="28"/>
        <v>2276.9999999999995</v>
      </c>
      <c r="AO604" s="470">
        <f t="shared" si="29"/>
        <v>508750</v>
      </c>
      <c r="AP604" s="470">
        <f t="shared" si="30"/>
        <v>67406</v>
      </c>
    </row>
    <row r="605" spans="1:42" s="107" customFormat="1" ht="16.5" hidden="1" customHeight="1" x14ac:dyDescent="0.2">
      <c r="A605" s="443">
        <v>599</v>
      </c>
      <c r="B605" s="444">
        <v>4</v>
      </c>
      <c r="C605" s="705" t="s">
        <v>21</v>
      </c>
      <c r="D605" s="446">
        <v>45397</v>
      </c>
      <c r="E605" s="444">
        <v>147</v>
      </c>
      <c r="F605" s="759" t="s">
        <v>1152</v>
      </c>
      <c r="G605" s="759" t="s">
        <v>2807</v>
      </c>
      <c r="H605" s="448" t="s">
        <v>3203</v>
      </c>
      <c r="I605" s="713" t="s">
        <v>902</v>
      </c>
      <c r="J605" s="668" t="s">
        <v>902</v>
      </c>
      <c r="K605" s="448">
        <v>1</v>
      </c>
      <c r="L605" s="448">
        <v>40</v>
      </c>
      <c r="M605" s="446">
        <v>45408</v>
      </c>
      <c r="N605" s="723">
        <v>0.25</v>
      </c>
      <c r="O605" s="446">
        <v>45408</v>
      </c>
      <c r="P605" s="450">
        <v>0.72916666666666663</v>
      </c>
      <c r="Q605" s="450" t="s">
        <v>2808</v>
      </c>
      <c r="R605" s="448">
        <v>3005680229</v>
      </c>
      <c r="S605" s="677"/>
      <c r="T605" s="444">
        <v>84775</v>
      </c>
      <c r="U605" s="733"/>
      <c r="V605" s="444">
        <v>436</v>
      </c>
      <c r="W605" s="451"/>
      <c r="X605" s="444"/>
      <c r="Y605" s="444"/>
      <c r="Z605" s="451">
        <v>782585</v>
      </c>
      <c r="AA605" s="691"/>
      <c r="AB605" s="470"/>
      <c r="AC605" s="470">
        <f t="shared" si="23"/>
        <v>782585</v>
      </c>
      <c r="AD605" s="742"/>
      <c r="AE605" s="691"/>
      <c r="AF605" s="469" t="s">
        <v>3225</v>
      </c>
      <c r="AG605" s="467" t="str">
        <f>VLOOKUP(V605,PQ!$A:$BI,61,0)</f>
        <v>PROPIO</v>
      </c>
      <c r="AH605" s="484">
        <f t="shared" si="25"/>
        <v>723781.56310000003</v>
      </c>
      <c r="AI605" s="484">
        <f t="shared" si="24"/>
        <v>436</v>
      </c>
      <c r="AJ605" s="470">
        <f>+AC605</f>
        <v>782585</v>
      </c>
      <c r="AK605" s="471">
        <v>0</v>
      </c>
      <c r="AL605" s="470"/>
      <c r="AM605" s="470"/>
      <c r="AN605" s="470"/>
      <c r="AO605" s="470"/>
      <c r="AP605" s="470">
        <f t="shared" si="30"/>
        <v>0</v>
      </c>
    </row>
    <row r="606" spans="1:42" s="107" customFormat="1" ht="16.5" hidden="1" customHeight="1" x14ac:dyDescent="0.2">
      <c r="A606" s="443">
        <v>600</v>
      </c>
      <c r="B606" s="444">
        <v>4</v>
      </c>
      <c r="C606" s="705" t="s">
        <v>21</v>
      </c>
      <c r="D606" s="446">
        <v>45397</v>
      </c>
      <c r="E606" s="444">
        <v>147</v>
      </c>
      <c r="F606" s="759" t="s">
        <v>1152</v>
      </c>
      <c r="G606" s="759" t="s">
        <v>2807</v>
      </c>
      <c r="H606" s="448" t="s">
        <v>3203</v>
      </c>
      <c r="I606" s="713" t="s">
        <v>902</v>
      </c>
      <c r="J606" s="668" t="s">
        <v>902</v>
      </c>
      <c r="K606" s="448">
        <v>1</v>
      </c>
      <c r="L606" s="448">
        <v>8</v>
      </c>
      <c r="M606" s="446">
        <v>45408</v>
      </c>
      <c r="N606" s="723">
        <v>0.25</v>
      </c>
      <c r="O606" s="446">
        <v>45408</v>
      </c>
      <c r="P606" s="450">
        <v>0.72916666666666663</v>
      </c>
      <c r="Q606" s="450" t="s">
        <v>2808</v>
      </c>
      <c r="R606" s="448">
        <v>3005680229</v>
      </c>
      <c r="S606" s="677"/>
      <c r="T606" s="444">
        <v>84775</v>
      </c>
      <c r="U606" s="733"/>
      <c r="V606" s="444">
        <v>436</v>
      </c>
      <c r="W606" s="451"/>
      <c r="X606" s="444"/>
      <c r="Y606" s="444"/>
      <c r="Z606" s="451">
        <v>673305</v>
      </c>
      <c r="AA606" s="691"/>
      <c r="AB606" s="470"/>
      <c r="AC606" s="470">
        <f t="shared" si="23"/>
        <v>673305</v>
      </c>
      <c r="AD606" s="742"/>
      <c r="AE606" s="691"/>
      <c r="AF606" s="469" t="s">
        <v>3225</v>
      </c>
      <c r="AG606" s="467" t="str">
        <f>VLOOKUP(V606,PQ!$A:$BI,61,0)</f>
        <v>PROPIO</v>
      </c>
      <c r="AH606" s="484">
        <f t="shared" si="25"/>
        <v>622712.86230000004</v>
      </c>
      <c r="AI606" s="484">
        <f t="shared" si="24"/>
        <v>436</v>
      </c>
      <c r="AJ606" s="470">
        <f>+AC606</f>
        <v>673305</v>
      </c>
      <c r="AK606" s="471">
        <v>0</v>
      </c>
      <c r="AL606" s="470"/>
      <c r="AM606" s="470"/>
      <c r="AN606" s="470"/>
      <c r="AO606" s="470"/>
      <c r="AP606" s="470">
        <f t="shared" si="30"/>
        <v>0</v>
      </c>
    </row>
    <row r="607" spans="1:42" s="107" customFormat="1" ht="16.5" hidden="1" customHeight="1" x14ac:dyDescent="0.2">
      <c r="A607" s="443">
        <v>601</v>
      </c>
      <c r="B607" s="444">
        <v>4</v>
      </c>
      <c r="C607" s="705" t="s">
        <v>21</v>
      </c>
      <c r="D607" s="446">
        <v>45397</v>
      </c>
      <c r="E607" s="444">
        <v>89</v>
      </c>
      <c r="F607" s="759" t="s">
        <v>2813</v>
      </c>
      <c r="G607" s="759" t="s">
        <v>2814</v>
      </c>
      <c r="H607" s="448" t="s">
        <v>240</v>
      </c>
      <c r="I607" s="713" t="s">
        <v>902</v>
      </c>
      <c r="J607" s="668" t="s">
        <v>902</v>
      </c>
      <c r="K607" s="448">
        <v>1</v>
      </c>
      <c r="L607" s="448">
        <v>32</v>
      </c>
      <c r="M607" s="446">
        <v>45408</v>
      </c>
      <c r="N607" s="723">
        <v>0.27083333333333331</v>
      </c>
      <c r="O607" s="446">
        <v>45408</v>
      </c>
      <c r="P607" s="450">
        <v>0.72916666666666663</v>
      </c>
      <c r="Q607" s="450" t="s">
        <v>2815</v>
      </c>
      <c r="R607" s="448">
        <v>3105660708</v>
      </c>
      <c r="S607" s="677"/>
      <c r="T607" s="444">
        <v>84776</v>
      </c>
      <c r="U607" s="733"/>
      <c r="V607" s="444">
        <v>476</v>
      </c>
      <c r="W607" s="451"/>
      <c r="X607" s="444"/>
      <c r="Y607" s="444"/>
      <c r="Z607" s="451">
        <v>877009</v>
      </c>
      <c r="AA607" s="691"/>
      <c r="AB607" s="470"/>
      <c r="AC607" s="470">
        <f t="shared" si="23"/>
        <v>877009</v>
      </c>
      <c r="AD607" s="742"/>
      <c r="AE607" s="691"/>
      <c r="AF607" s="469" t="s">
        <v>3225</v>
      </c>
      <c r="AG607" s="467" t="str">
        <f>VLOOKUP(V607,PQ!$A:$BI,61,0)</f>
        <v>PROPIO</v>
      </c>
      <c r="AH607" s="484">
        <f t="shared" si="25"/>
        <v>811110.54373999999</v>
      </c>
      <c r="AI607" s="484">
        <f t="shared" si="24"/>
        <v>476</v>
      </c>
      <c r="AJ607" s="470">
        <f>+AC607</f>
        <v>877009</v>
      </c>
      <c r="AK607" s="471">
        <v>0</v>
      </c>
      <c r="AL607" s="470"/>
      <c r="AM607" s="470"/>
      <c r="AN607" s="470"/>
      <c r="AO607" s="470"/>
      <c r="AP607" s="470">
        <f t="shared" si="30"/>
        <v>0</v>
      </c>
    </row>
    <row r="608" spans="1:42" s="107" customFormat="1" ht="16.5" hidden="1" customHeight="1" x14ac:dyDescent="0.2">
      <c r="A608" s="443">
        <v>602</v>
      </c>
      <c r="B608" s="444">
        <v>4</v>
      </c>
      <c r="C608" s="705" t="s">
        <v>21</v>
      </c>
      <c r="D608" s="446">
        <v>45397</v>
      </c>
      <c r="E608" s="444">
        <v>259</v>
      </c>
      <c r="F608" s="759" t="s">
        <v>1371</v>
      </c>
      <c r="G608" s="759" t="s">
        <v>2824</v>
      </c>
      <c r="H608" s="448" t="s">
        <v>240</v>
      </c>
      <c r="I608" s="713" t="s">
        <v>902</v>
      </c>
      <c r="J608" s="668" t="s">
        <v>902</v>
      </c>
      <c r="K608" s="448">
        <v>1</v>
      </c>
      <c r="L608" s="448">
        <v>18</v>
      </c>
      <c r="M608" s="446">
        <v>45408</v>
      </c>
      <c r="N608" s="723">
        <v>0.29166666666666669</v>
      </c>
      <c r="O608" s="446">
        <v>45408</v>
      </c>
      <c r="P608" s="450">
        <v>0.79166666666666663</v>
      </c>
      <c r="Q608" s="450" t="s">
        <v>2825</v>
      </c>
      <c r="R608" s="448">
        <v>3153157173</v>
      </c>
      <c r="S608" s="677"/>
      <c r="T608" s="444">
        <v>84777</v>
      </c>
      <c r="U608" s="733"/>
      <c r="V608" s="444">
        <v>52</v>
      </c>
      <c r="W608" s="451"/>
      <c r="X608" s="444"/>
      <c r="Y608" s="444"/>
      <c r="Z608" s="451">
        <v>1095653.013442866</v>
      </c>
      <c r="AA608" s="691"/>
      <c r="AB608" s="470"/>
      <c r="AC608" s="470">
        <f t="shared" si="23"/>
        <v>1095653.013442866</v>
      </c>
      <c r="AD608" s="742"/>
      <c r="AE608" s="691"/>
      <c r="AF608" s="469" t="s">
        <v>3225</v>
      </c>
      <c r="AG608" s="467" t="str">
        <f>VLOOKUP(V608,PQ!$A:$BI,61,0)</f>
        <v>SOCIO</v>
      </c>
      <c r="AH608" s="484">
        <f t="shared" si="25"/>
        <v>1013325.6460127691</v>
      </c>
      <c r="AI608" s="484">
        <f t="shared" si="24"/>
        <v>52</v>
      </c>
      <c r="AJ608" s="470">
        <v>900000</v>
      </c>
      <c r="AK608" s="471">
        <v>7.4999999999999997E-2</v>
      </c>
      <c r="AL608" s="470">
        <f t="shared" si="26"/>
        <v>67500</v>
      </c>
      <c r="AM608" s="470">
        <f t="shared" si="27"/>
        <v>31500.000000000004</v>
      </c>
      <c r="AN608" s="470">
        <f t="shared" si="28"/>
        <v>3725.9999999999995</v>
      </c>
      <c r="AO608" s="470">
        <f t="shared" si="29"/>
        <v>832500</v>
      </c>
      <c r="AP608" s="470">
        <f t="shared" si="30"/>
        <v>195653.01344286604</v>
      </c>
    </row>
    <row r="609" spans="1:42" s="107" customFormat="1" ht="16.5" hidden="1" customHeight="1" x14ac:dyDescent="0.2">
      <c r="A609" s="443">
        <v>603</v>
      </c>
      <c r="B609" s="444">
        <v>4</v>
      </c>
      <c r="C609" s="705" t="s">
        <v>21</v>
      </c>
      <c r="D609" s="446">
        <v>45397</v>
      </c>
      <c r="E609" s="444">
        <v>117</v>
      </c>
      <c r="F609" s="759" t="s">
        <v>135</v>
      </c>
      <c r="G609" s="759" t="s">
        <v>2843</v>
      </c>
      <c r="H609" s="448" t="s">
        <v>137</v>
      </c>
      <c r="I609" s="713" t="s">
        <v>902</v>
      </c>
      <c r="J609" s="668" t="s">
        <v>902</v>
      </c>
      <c r="K609" s="448">
        <v>2</v>
      </c>
      <c r="L609" s="448">
        <v>14</v>
      </c>
      <c r="M609" s="446">
        <v>45408</v>
      </c>
      <c r="N609" s="723">
        <v>0.29166666666666669</v>
      </c>
      <c r="O609" s="446">
        <v>45409</v>
      </c>
      <c r="P609" s="450">
        <v>0.91666666666666663</v>
      </c>
      <c r="Q609" s="450" t="s">
        <v>2844</v>
      </c>
      <c r="R609" s="448">
        <v>3227021431</v>
      </c>
      <c r="S609" s="677"/>
      <c r="T609" s="444">
        <v>84778</v>
      </c>
      <c r="U609" s="733"/>
      <c r="V609" s="444">
        <v>468</v>
      </c>
      <c r="W609" s="451"/>
      <c r="X609" s="444"/>
      <c r="Y609" s="444"/>
      <c r="Z609" s="451">
        <v>1344093</v>
      </c>
      <c r="AA609" s="691">
        <v>1</v>
      </c>
      <c r="AB609" s="470">
        <v>1202080</v>
      </c>
      <c r="AC609" s="470">
        <f t="shared" si="23"/>
        <v>2546173</v>
      </c>
      <c r="AD609" s="742"/>
      <c r="AE609" s="691"/>
      <c r="AF609" s="469" t="s">
        <v>3225</v>
      </c>
      <c r="AG609" s="467" t="str">
        <f>VLOOKUP(V609,PQ!$A:$BI,61,0)</f>
        <v>PROPIO</v>
      </c>
      <c r="AH609" s="484">
        <f t="shared" si="25"/>
        <v>2354853.5607799999</v>
      </c>
      <c r="AI609" s="484">
        <f t="shared" si="24"/>
        <v>468</v>
      </c>
      <c r="AJ609" s="470">
        <f>+AC609</f>
        <v>2546173</v>
      </c>
      <c r="AK609" s="471">
        <v>0</v>
      </c>
      <c r="AL609" s="470"/>
      <c r="AM609" s="470"/>
      <c r="AN609" s="470"/>
      <c r="AO609" s="470"/>
      <c r="AP609" s="470">
        <f t="shared" si="30"/>
        <v>0</v>
      </c>
    </row>
    <row r="610" spans="1:42" s="107" customFormat="1" ht="16.5" hidden="1" customHeight="1" x14ac:dyDescent="0.2">
      <c r="A610" s="443">
        <v>604</v>
      </c>
      <c r="B610" s="444">
        <v>5</v>
      </c>
      <c r="C610" s="705" t="s">
        <v>21</v>
      </c>
      <c r="D610" s="446">
        <v>45400</v>
      </c>
      <c r="E610" s="444">
        <v>159</v>
      </c>
      <c r="F610" s="759" t="s">
        <v>466</v>
      </c>
      <c r="G610" s="759" t="s">
        <v>2851</v>
      </c>
      <c r="H610" s="448" t="s">
        <v>93</v>
      </c>
      <c r="I610" s="713" t="s">
        <v>902</v>
      </c>
      <c r="J610" s="668" t="s">
        <v>902</v>
      </c>
      <c r="K610" s="448">
        <v>1</v>
      </c>
      <c r="L610" s="448">
        <v>10</v>
      </c>
      <c r="M610" s="446">
        <v>45408</v>
      </c>
      <c r="N610" s="723">
        <v>0.25</v>
      </c>
      <c r="O610" s="446">
        <v>45408</v>
      </c>
      <c r="P610" s="450">
        <v>0.75</v>
      </c>
      <c r="Q610" s="450" t="s">
        <v>2852</v>
      </c>
      <c r="R610" s="448">
        <v>3115319723</v>
      </c>
      <c r="S610" s="677"/>
      <c r="T610" s="444">
        <v>84779</v>
      </c>
      <c r="U610" s="733"/>
      <c r="V610" s="444">
        <v>405</v>
      </c>
      <c r="W610" s="451"/>
      <c r="X610" s="444"/>
      <c r="Y610" s="444"/>
      <c r="Z610" s="451">
        <v>636039.23608440452</v>
      </c>
      <c r="AA610" s="691"/>
      <c r="AB610" s="470"/>
      <c r="AC610" s="470">
        <f t="shared" si="23"/>
        <v>636039.23608440452</v>
      </c>
      <c r="AD610" s="742"/>
      <c r="AE610" s="691"/>
      <c r="AF610" s="469" t="s">
        <v>3225</v>
      </c>
      <c r="AG610" s="467" t="str">
        <f>VLOOKUP(V610,PQ!$A:$BI,61,0)</f>
        <v>PROPIO</v>
      </c>
      <c r="AH610" s="484">
        <f t="shared" si="25"/>
        <v>588247.24788502231</v>
      </c>
      <c r="AI610" s="484">
        <f t="shared" si="24"/>
        <v>405</v>
      </c>
      <c r="AJ610" s="470">
        <f>+AC610</f>
        <v>636039.23608440452</v>
      </c>
      <c r="AK610" s="471">
        <v>0</v>
      </c>
      <c r="AL610" s="470"/>
      <c r="AM610" s="470"/>
      <c r="AN610" s="470"/>
      <c r="AO610" s="470"/>
      <c r="AP610" s="470">
        <f t="shared" si="30"/>
        <v>0</v>
      </c>
    </row>
    <row r="611" spans="1:42" s="107" customFormat="1" ht="16.5" hidden="1" customHeight="1" x14ac:dyDescent="0.2">
      <c r="A611" s="443">
        <v>605</v>
      </c>
      <c r="B611" s="444"/>
      <c r="C611" s="705" t="s">
        <v>2757</v>
      </c>
      <c r="D611" s="446">
        <v>45392</v>
      </c>
      <c r="E611" s="444">
        <v>220</v>
      </c>
      <c r="F611" s="759" t="s">
        <v>2784</v>
      </c>
      <c r="G611" s="759" t="s">
        <v>2784</v>
      </c>
      <c r="H611" s="448" t="s">
        <v>2806</v>
      </c>
      <c r="I611" s="713" t="s">
        <v>902</v>
      </c>
      <c r="J611" s="668" t="s">
        <v>902</v>
      </c>
      <c r="K611" s="448">
        <v>9</v>
      </c>
      <c r="L611" s="448">
        <v>40</v>
      </c>
      <c r="M611" s="446">
        <v>45409</v>
      </c>
      <c r="N611" s="723">
        <v>4.1666666666666664E-2</v>
      </c>
      <c r="O611" s="446">
        <v>45417</v>
      </c>
      <c r="P611" s="450">
        <v>0.91666666666666663</v>
      </c>
      <c r="Q611" s="450" t="s">
        <v>2782</v>
      </c>
      <c r="R611" s="448" t="s">
        <v>2783</v>
      </c>
      <c r="S611" s="677"/>
      <c r="T611" s="444">
        <v>84790</v>
      </c>
      <c r="U611" s="733"/>
      <c r="V611" s="444">
        <v>392</v>
      </c>
      <c r="W611" s="451"/>
      <c r="X611" s="444"/>
      <c r="Y611" s="444"/>
      <c r="Z611" s="451">
        <v>11882873</v>
      </c>
      <c r="AA611" s="691"/>
      <c r="AB611" s="470"/>
      <c r="AC611" s="470">
        <f t="shared" si="23"/>
        <v>11882873</v>
      </c>
      <c r="AD611" s="742"/>
      <c r="AE611" s="691"/>
      <c r="AF611" s="469" t="s">
        <v>3225</v>
      </c>
      <c r="AG611" s="467" t="str">
        <f>VLOOKUP(V611,PQ!$A:$BI,61,0)</f>
        <v>SOCIO</v>
      </c>
      <c r="AH611" s="484">
        <f t="shared" si="25"/>
        <v>10989993.92278</v>
      </c>
      <c r="AI611" s="484">
        <f t="shared" si="24"/>
        <v>392</v>
      </c>
      <c r="AJ611" s="470">
        <v>10000000</v>
      </c>
      <c r="AK611" s="471">
        <v>7.4999999999999997E-2</v>
      </c>
      <c r="AL611" s="470">
        <f t="shared" si="26"/>
        <v>750000</v>
      </c>
      <c r="AM611" s="470">
        <f t="shared" si="27"/>
        <v>350000.00000000006</v>
      </c>
      <c r="AN611" s="470">
        <f t="shared" si="28"/>
        <v>41399.999999999993</v>
      </c>
      <c r="AO611" s="470">
        <f t="shared" si="29"/>
        <v>9250000</v>
      </c>
      <c r="AP611" s="470">
        <f t="shared" si="30"/>
        <v>1882873</v>
      </c>
    </row>
    <row r="612" spans="1:42" s="107" customFormat="1" ht="16.5" hidden="1" customHeight="1" x14ac:dyDescent="0.2">
      <c r="A612" s="443">
        <v>606</v>
      </c>
      <c r="B612" s="444"/>
      <c r="C612" s="705" t="s">
        <v>2757</v>
      </c>
      <c r="D612" s="446">
        <v>45392</v>
      </c>
      <c r="E612" s="444">
        <v>220</v>
      </c>
      <c r="F612" s="759" t="s">
        <v>2784</v>
      </c>
      <c r="G612" s="759" t="s">
        <v>2784</v>
      </c>
      <c r="H612" s="448" t="s">
        <v>2806</v>
      </c>
      <c r="I612" s="713" t="s">
        <v>902</v>
      </c>
      <c r="J612" s="668" t="s">
        <v>902</v>
      </c>
      <c r="K612" s="448">
        <v>9</v>
      </c>
      <c r="L612" s="448">
        <v>40</v>
      </c>
      <c r="M612" s="446">
        <v>45409</v>
      </c>
      <c r="N612" s="723">
        <v>4.1666666666666664E-2</v>
      </c>
      <c r="O612" s="446">
        <v>45417</v>
      </c>
      <c r="P612" s="450">
        <v>0.91666666666666663</v>
      </c>
      <c r="Q612" s="450" t="s">
        <v>2782</v>
      </c>
      <c r="R612" s="448" t="s">
        <v>2783</v>
      </c>
      <c r="S612" s="677"/>
      <c r="T612" s="444">
        <v>84790</v>
      </c>
      <c r="U612" s="733"/>
      <c r="V612" s="444">
        <v>330</v>
      </c>
      <c r="W612" s="451"/>
      <c r="X612" s="444"/>
      <c r="Y612" s="444"/>
      <c r="Z612" s="451">
        <v>11882873</v>
      </c>
      <c r="AA612" s="691"/>
      <c r="AB612" s="470"/>
      <c r="AC612" s="470">
        <f t="shared" si="23"/>
        <v>11882873</v>
      </c>
      <c r="AD612" s="742"/>
      <c r="AE612" s="691"/>
      <c r="AF612" s="469" t="s">
        <v>3225</v>
      </c>
      <c r="AG612" s="467" t="str">
        <f>VLOOKUP(V612,PQ!$A:$BI,61,0)</f>
        <v>SOCIO</v>
      </c>
      <c r="AH612" s="484">
        <f t="shared" si="25"/>
        <v>10989993.92278</v>
      </c>
      <c r="AI612" s="484">
        <f t="shared" si="24"/>
        <v>330</v>
      </c>
      <c r="AJ612" s="470">
        <v>10000000</v>
      </c>
      <c r="AK612" s="471">
        <v>7.4999999999999997E-2</v>
      </c>
      <c r="AL612" s="470">
        <f t="shared" si="26"/>
        <v>750000</v>
      </c>
      <c r="AM612" s="470">
        <f t="shared" si="27"/>
        <v>350000.00000000006</v>
      </c>
      <c r="AN612" s="470">
        <f t="shared" si="28"/>
        <v>41399.999999999993</v>
      </c>
      <c r="AO612" s="470">
        <f t="shared" si="29"/>
        <v>9250000</v>
      </c>
      <c r="AP612" s="470">
        <f t="shared" si="30"/>
        <v>1882873</v>
      </c>
    </row>
    <row r="613" spans="1:42" s="107" customFormat="1" ht="16.5" hidden="1" customHeight="1" x14ac:dyDescent="0.2">
      <c r="A613" s="443">
        <v>607</v>
      </c>
      <c r="B613" s="444"/>
      <c r="C613" s="705" t="s">
        <v>2757</v>
      </c>
      <c r="D613" s="446">
        <v>45392</v>
      </c>
      <c r="E613" s="444">
        <v>220</v>
      </c>
      <c r="F613" s="759" t="s">
        <v>2784</v>
      </c>
      <c r="G613" s="759" t="s">
        <v>2784</v>
      </c>
      <c r="H613" s="448" t="s">
        <v>2806</v>
      </c>
      <c r="I613" s="713" t="s">
        <v>902</v>
      </c>
      <c r="J613" s="668" t="s">
        <v>902</v>
      </c>
      <c r="K613" s="448">
        <v>9</v>
      </c>
      <c r="L613" s="448">
        <v>40</v>
      </c>
      <c r="M613" s="446">
        <v>45409</v>
      </c>
      <c r="N613" s="723">
        <v>4.1666666666666664E-2</v>
      </c>
      <c r="O613" s="446">
        <v>45417</v>
      </c>
      <c r="P613" s="450">
        <v>0.91666666666666663</v>
      </c>
      <c r="Q613" s="450" t="s">
        <v>2782</v>
      </c>
      <c r="R613" s="448" t="s">
        <v>2783</v>
      </c>
      <c r="S613" s="677"/>
      <c r="T613" s="444">
        <v>84790</v>
      </c>
      <c r="U613" s="733"/>
      <c r="V613" s="444">
        <v>393</v>
      </c>
      <c r="W613" s="451"/>
      <c r="X613" s="444"/>
      <c r="Y613" s="444"/>
      <c r="Z613" s="451">
        <v>11882873</v>
      </c>
      <c r="AA613" s="691"/>
      <c r="AB613" s="470"/>
      <c r="AC613" s="470">
        <f t="shared" si="23"/>
        <v>11882873</v>
      </c>
      <c r="AD613" s="742"/>
      <c r="AE613" s="691"/>
      <c r="AF613" s="469" t="s">
        <v>3225</v>
      </c>
      <c r="AG613" s="467" t="str">
        <f>VLOOKUP(V613,PQ!$A:$BI,61,0)</f>
        <v>SOCIO-AFILIADO</v>
      </c>
      <c r="AH613" s="484">
        <f t="shared" si="25"/>
        <v>10989993.92278</v>
      </c>
      <c r="AI613" s="484">
        <f t="shared" si="24"/>
        <v>393</v>
      </c>
      <c r="AJ613" s="470">
        <v>10000000</v>
      </c>
      <c r="AK613" s="471">
        <v>7.4999999999999997E-2</v>
      </c>
      <c r="AL613" s="470">
        <f t="shared" si="26"/>
        <v>750000</v>
      </c>
      <c r="AM613" s="470">
        <f t="shared" si="27"/>
        <v>350000.00000000006</v>
      </c>
      <c r="AN613" s="470">
        <f t="shared" si="28"/>
        <v>41399.999999999993</v>
      </c>
      <c r="AO613" s="470">
        <f t="shared" si="29"/>
        <v>9250000</v>
      </c>
      <c r="AP613" s="470">
        <f t="shared" si="30"/>
        <v>1882873</v>
      </c>
    </row>
    <row r="614" spans="1:42" s="107" customFormat="1" ht="16.5" hidden="1" customHeight="1" x14ac:dyDescent="0.2">
      <c r="A614" s="443">
        <v>608</v>
      </c>
      <c r="B614" s="444">
        <v>4</v>
      </c>
      <c r="C614" s="705" t="s">
        <v>21</v>
      </c>
      <c r="D614" s="446">
        <v>45397</v>
      </c>
      <c r="E614" s="444">
        <v>1</v>
      </c>
      <c r="F614" s="759" t="s">
        <v>2832</v>
      </c>
      <c r="G614" s="759" t="s">
        <v>2835</v>
      </c>
      <c r="H614" s="448" t="s">
        <v>3204</v>
      </c>
      <c r="I614" s="713" t="s">
        <v>902</v>
      </c>
      <c r="J614" s="668" t="s">
        <v>902</v>
      </c>
      <c r="K614" s="448">
        <v>2</v>
      </c>
      <c r="L614" s="448">
        <v>18</v>
      </c>
      <c r="M614" s="446">
        <v>45409</v>
      </c>
      <c r="N614" s="723">
        <v>0.20833333333333334</v>
      </c>
      <c r="O614" s="446">
        <v>45410</v>
      </c>
      <c r="P614" s="450">
        <v>0.66666666666666663</v>
      </c>
      <c r="Q614" s="450" t="s">
        <v>2834</v>
      </c>
      <c r="R614" s="448">
        <v>3157169002</v>
      </c>
      <c r="S614" s="677"/>
      <c r="T614" s="444">
        <v>84792</v>
      </c>
      <c r="U614" s="733"/>
      <c r="V614" s="444">
        <v>52</v>
      </c>
      <c r="W614" s="451"/>
      <c r="X614" s="444"/>
      <c r="Y614" s="444"/>
      <c r="Z614" s="451">
        <v>2611135</v>
      </c>
      <c r="AA614" s="691"/>
      <c r="AB614" s="470"/>
      <c r="AC614" s="470">
        <f t="shared" si="23"/>
        <v>2611135</v>
      </c>
      <c r="AD614" s="742"/>
      <c r="AE614" s="691"/>
      <c r="AF614" s="469" t="s">
        <v>3225</v>
      </c>
      <c r="AG614" s="467" t="str">
        <f>VLOOKUP(V614,PQ!$A:$BI,61,0)</f>
        <v>SOCIO</v>
      </c>
      <c r="AH614" s="484">
        <f t="shared" si="25"/>
        <v>2414934.3160999999</v>
      </c>
      <c r="AI614" s="484">
        <f t="shared" si="24"/>
        <v>52</v>
      </c>
      <c r="AJ614" s="470">
        <v>2400000</v>
      </c>
      <c r="AK614" s="471">
        <v>7.4999999999999997E-2</v>
      </c>
      <c r="AL614" s="470">
        <f t="shared" si="26"/>
        <v>180000</v>
      </c>
      <c r="AM614" s="470">
        <f t="shared" si="27"/>
        <v>84000.000000000015</v>
      </c>
      <c r="AN614" s="470">
        <f t="shared" si="28"/>
        <v>9935.9999999999982</v>
      </c>
      <c r="AO614" s="470">
        <f t="shared" si="29"/>
        <v>2220000</v>
      </c>
      <c r="AP614" s="470">
        <f t="shared" si="30"/>
        <v>211135</v>
      </c>
    </row>
    <row r="615" spans="1:42" s="107" customFormat="1" ht="16.5" hidden="1" customHeight="1" x14ac:dyDescent="0.2">
      <c r="A615" s="443">
        <v>609</v>
      </c>
      <c r="B615" s="444">
        <v>4</v>
      </c>
      <c r="C615" s="705" t="s">
        <v>21</v>
      </c>
      <c r="D615" s="446">
        <v>45397</v>
      </c>
      <c r="E615" s="444">
        <v>73</v>
      </c>
      <c r="F615" s="759" t="s">
        <v>721</v>
      </c>
      <c r="G615" s="759" t="s">
        <v>2840</v>
      </c>
      <c r="H615" s="448" t="s">
        <v>399</v>
      </c>
      <c r="I615" s="713" t="s">
        <v>902</v>
      </c>
      <c r="J615" s="668" t="s">
        <v>902</v>
      </c>
      <c r="K615" s="448">
        <v>2</v>
      </c>
      <c r="L615" s="448">
        <v>42</v>
      </c>
      <c r="M615" s="446">
        <v>45409</v>
      </c>
      <c r="N615" s="723">
        <v>0.25</v>
      </c>
      <c r="O615" s="446">
        <v>45410</v>
      </c>
      <c r="P615" s="450">
        <v>0.75</v>
      </c>
      <c r="Q615" s="450" t="s">
        <v>723</v>
      </c>
      <c r="R615" s="448">
        <v>3157929270</v>
      </c>
      <c r="S615" s="677"/>
      <c r="T615" s="444">
        <v>84793</v>
      </c>
      <c r="U615" s="733"/>
      <c r="V615" s="444">
        <v>480</v>
      </c>
      <c r="W615" s="451"/>
      <c r="X615" s="444"/>
      <c r="Y615" s="444"/>
      <c r="Z615" s="451">
        <v>1006181</v>
      </c>
      <c r="AA615" s="691"/>
      <c r="AB615" s="470"/>
      <c r="AC615" s="470">
        <f t="shared" si="23"/>
        <v>1006181</v>
      </c>
      <c r="AD615" s="742"/>
      <c r="AE615" s="691"/>
      <c r="AF615" s="469" t="s">
        <v>3225</v>
      </c>
      <c r="AG615" s="467" t="str">
        <f>VLOOKUP(V615,PQ!$A:$BI,61,0)</f>
        <v>SOCIO</v>
      </c>
      <c r="AH615" s="484">
        <f t="shared" si="25"/>
        <v>930576.55966000003</v>
      </c>
      <c r="AI615" s="484">
        <f t="shared" si="24"/>
        <v>480</v>
      </c>
      <c r="AJ615" s="470">
        <v>900000</v>
      </c>
      <c r="AK615" s="471">
        <v>7.4999999999999997E-2</v>
      </c>
      <c r="AL615" s="470">
        <f t="shared" si="26"/>
        <v>67500</v>
      </c>
      <c r="AM615" s="470">
        <f t="shared" si="27"/>
        <v>31500.000000000004</v>
      </c>
      <c r="AN615" s="470">
        <f t="shared" si="28"/>
        <v>3725.9999999999995</v>
      </c>
      <c r="AO615" s="470">
        <f t="shared" si="29"/>
        <v>832500</v>
      </c>
      <c r="AP615" s="470">
        <f t="shared" si="30"/>
        <v>106181</v>
      </c>
    </row>
    <row r="616" spans="1:42" s="107" customFormat="1" ht="16.5" hidden="1" customHeight="1" x14ac:dyDescent="0.2">
      <c r="A616" s="443">
        <v>610</v>
      </c>
      <c r="B616" s="444">
        <v>18</v>
      </c>
      <c r="C616" s="705" t="s">
        <v>139</v>
      </c>
      <c r="D616" s="446">
        <v>45408</v>
      </c>
      <c r="E616" s="444">
        <v>311</v>
      </c>
      <c r="F616" s="759" t="s">
        <v>636</v>
      </c>
      <c r="G616" s="759" t="s">
        <v>636</v>
      </c>
      <c r="H616" s="448" t="s">
        <v>356</v>
      </c>
      <c r="I616" s="713" t="s">
        <v>902</v>
      </c>
      <c r="J616" s="668" t="s">
        <v>902</v>
      </c>
      <c r="K616" s="448">
        <v>1</v>
      </c>
      <c r="L616" s="448">
        <v>14</v>
      </c>
      <c r="M616" s="446">
        <v>45409</v>
      </c>
      <c r="N616" s="723">
        <v>0.25</v>
      </c>
      <c r="O616" s="446">
        <v>45409</v>
      </c>
      <c r="P616" s="450">
        <v>0.79166666666666663</v>
      </c>
      <c r="Q616" s="450" t="s">
        <v>2870</v>
      </c>
      <c r="R616" s="448">
        <v>3153157173</v>
      </c>
      <c r="S616" s="677" t="s">
        <v>2869</v>
      </c>
      <c r="T616" s="444">
        <v>84795</v>
      </c>
      <c r="U616" s="733"/>
      <c r="V616" s="444">
        <v>449</v>
      </c>
      <c r="W616" s="451"/>
      <c r="X616" s="444"/>
      <c r="Y616" s="444"/>
      <c r="Z616" s="451">
        <v>751993</v>
      </c>
      <c r="AA616" s="691"/>
      <c r="AB616" s="470"/>
      <c r="AC616" s="470">
        <f t="shared" si="23"/>
        <v>751993</v>
      </c>
      <c r="AD616" s="742"/>
      <c r="AE616" s="691"/>
      <c r="AF616" s="469" t="s">
        <v>3225</v>
      </c>
      <c r="AG616" s="467" t="str">
        <f>VLOOKUP(V616,PQ!$A:$BI,61,0)</f>
        <v>PROPIO</v>
      </c>
      <c r="AH616" s="484">
        <f t="shared" si="25"/>
        <v>695488.24598000001</v>
      </c>
      <c r="AI616" s="484">
        <f t="shared" si="24"/>
        <v>449</v>
      </c>
      <c r="AJ616" s="470">
        <f>+AC616</f>
        <v>751993</v>
      </c>
      <c r="AK616" s="471">
        <v>0</v>
      </c>
      <c r="AL616" s="470"/>
      <c r="AM616" s="470"/>
      <c r="AN616" s="470"/>
      <c r="AO616" s="470"/>
      <c r="AP616" s="470">
        <f t="shared" si="30"/>
        <v>0</v>
      </c>
    </row>
    <row r="617" spans="1:42" s="107" customFormat="1" ht="16.5" hidden="1" customHeight="1" x14ac:dyDescent="0.2">
      <c r="A617" s="443">
        <v>611</v>
      </c>
      <c r="B617" s="444"/>
      <c r="C617" s="705" t="s">
        <v>139</v>
      </c>
      <c r="D617" s="446">
        <v>45390</v>
      </c>
      <c r="E617" s="444">
        <v>284</v>
      </c>
      <c r="F617" s="759" t="s">
        <v>2787</v>
      </c>
      <c r="G617" s="759" t="s">
        <v>2787</v>
      </c>
      <c r="H617" s="448" t="s">
        <v>215</v>
      </c>
      <c r="I617" s="713" t="s">
        <v>2786</v>
      </c>
      <c r="J617" s="668" t="s">
        <v>2786</v>
      </c>
      <c r="K617" s="448">
        <v>2</v>
      </c>
      <c r="L617" s="448">
        <v>24</v>
      </c>
      <c r="M617" s="446">
        <v>45411</v>
      </c>
      <c r="N617" s="723">
        <v>0.27083333333333331</v>
      </c>
      <c r="O617" s="446">
        <v>45412</v>
      </c>
      <c r="P617" s="450">
        <v>0.625</v>
      </c>
      <c r="Q617" s="450" t="s">
        <v>945</v>
      </c>
      <c r="R617" s="448">
        <v>3222709584</v>
      </c>
      <c r="S617" s="677"/>
      <c r="T617" s="444">
        <v>84807</v>
      </c>
      <c r="U617" s="733">
        <v>128590</v>
      </c>
      <c r="V617" s="444">
        <v>476</v>
      </c>
      <c r="W617" s="444"/>
      <c r="X617" s="445"/>
      <c r="Y617" s="444"/>
      <c r="Z617" s="465">
        <v>1575931.5119410038</v>
      </c>
      <c r="AA617" s="691"/>
      <c r="AB617" s="470"/>
      <c r="AC617" s="470">
        <f t="shared" si="23"/>
        <v>1575931.5119410038</v>
      </c>
      <c r="AD617" s="742"/>
      <c r="AE617" s="691"/>
      <c r="AF617" s="469" t="s">
        <v>3225</v>
      </c>
      <c r="AG617" s="467" t="str">
        <f>VLOOKUP(V617,PQ!$A:$BI,61,0)</f>
        <v>PROPIO</v>
      </c>
      <c r="AH617" s="484">
        <f t="shared" si="25"/>
        <v>1457516.0181337567</v>
      </c>
      <c r="AI617" s="484">
        <f t="shared" si="24"/>
        <v>476</v>
      </c>
      <c r="AJ617" s="470">
        <f>+AC617</f>
        <v>1575931.5119410038</v>
      </c>
      <c r="AK617" s="471">
        <v>0</v>
      </c>
      <c r="AL617" s="470"/>
      <c r="AM617" s="470"/>
      <c r="AN617" s="470"/>
      <c r="AO617" s="470"/>
      <c r="AP617" s="470">
        <f t="shared" si="30"/>
        <v>0</v>
      </c>
    </row>
    <row r="618" spans="1:42" s="107" customFormat="1" ht="16.5" hidden="1" customHeight="1" x14ac:dyDescent="0.2">
      <c r="A618" s="443">
        <v>612</v>
      </c>
      <c r="B618" s="454">
        <v>5</v>
      </c>
      <c r="C618" s="706" t="s">
        <v>21</v>
      </c>
      <c r="D618" s="456">
        <v>45400</v>
      </c>
      <c r="E618" s="454">
        <v>136</v>
      </c>
      <c r="F618" s="760" t="s">
        <v>285</v>
      </c>
      <c r="G618" s="760" t="s">
        <v>2846</v>
      </c>
      <c r="H618" s="457" t="s">
        <v>2955</v>
      </c>
      <c r="I618" s="714" t="s">
        <v>902</v>
      </c>
      <c r="J618" s="669" t="s">
        <v>902</v>
      </c>
      <c r="K618" s="457">
        <v>1</v>
      </c>
      <c r="L618" s="457">
        <v>39</v>
      </c>
      <c r="M618" s="456">
        <v>45411</v>
      </c>
      <c r="N618" s="724">
        <v>0.25</v>
      </c>
      <c r="O618" s="456">
        <v>45411</v>
      </c>
      <c r="P618" s="458">
        <v>0.79166666666666663</v>
      </c>
      <c r="Q618" s="458" t="s">
        <v>2847</v>
      </c>
      <c r="R618" s="457">
        <v>3105659280</v>
      </c>
      <c r="S618" s="679" t="s">
        <v>827</v>
      </c>
      <c r="T618" s="454"/>
      <c r="U618" s="734"/>
      <c r="V618" s="454"/>
      <c r="W618" s="454"/>
      <c r="X618" s="454"/>
      <c r="Y618" s="454"/>
      <c r="Z618" s="459"/>
      <c r="AA618" s="693"/>
      <c r="AB618" s="470"/>
      <c r="AC618" s="470">
        <f t="shared" si="23"/>
        <v>0</v>
      </c>
      <c r="AD618" s="747"/>
      <c r="AE618" s="691"/>
      <c r="AF618" s="469"/>
      <c r="AG618" s="467" t="s">
        <v>827</v>
      </c>
      <c r="AH618" s="484"/>
      <c r="AI618" s="484"/>
      <c r="AJ618" s="470"/>
      <c r="AK618" s="471"/>
      <c r="AL618" s="470"/>
      <c r="AM618" s="470"/>
      <c r="AN618" s="470"/>
      <c r="AO618" s="470"/>
      <c r="AP618" s="470"/>
    </row>
    <row r="619" spans="1:42" s="107" customFormat="1" ht="16.5" hidden="1" customHeight="1" x14ac:dyDescent="0.2">
      <c r="A619" s="443">
        <v>613</v>
      </c>
      <c r="B619" s="444">
        <v>6</v>
      </c>
      <c r="C619" s="705" t="s">
        <v>21</v>
      </c>
      <c r="D619" s="446">
        <v>45406</v>
      </c>
      <c r="E619" s="444">
        <v>119</v>
      </c>
      <c r="F619" s="759" t="s">
        <v>260</v>
      </c>
      <c r="G619" s="759" t="s">
        <v>2816</v>
      </c>
      <c r="H619" s="448" t="s">
        <v>59</v>
      </c>
      <c r="I619" s="713" t="s">
        <v>902</v>
      </c>
      <c r="J619" s="668" t="s">
        <v>902</v>
      </c>
      <c r="K619" s="448">
        <v>1</v>
      </c>
      <c r="L619" s="448">
        <v>37</v>
      </c>
      <c r="M619" s="446">
        <v>45411</v>
      </c>
      <c r="N619" s="723">
        <v>0.1875</v>
      </c>
      <c r="O619" s="446">
        <v>45411</v>
      </c>
      <c r="P619" s="450">
        <v>0.91666666666666663</v>
      </c>
      <c r="Q619" s="450" t="s">
        <v>715</v>
      </c>
      <c r="R619" s="448">
        <v>3002250549</v>
      </c>
      <c r="S619" s="678"/>
      <c r="T619" s="444">
        <v>84808</v>
      </c>
      <c r="U619" s="733">
        <v>128592</v>
      </c>
      <c r="V619" s="444">
        <v>390</v>
      </c>
      <c r="W619" s="444" t="str">
        <f>IF(AD619="CANCELADO","N/A",VLOOKUP(V619,MOVIL!$A:$B,2))</f>
        <v>KNZ843</v>
      </c>
      <c r="X619" s="445" t="str">
        <f>IF(AD619="CANCELADO","N/A",VLOOKUP(V619,MOVIL!$A:$P,16))</f>
        <v>SEPULVEDA FIGUEROA JULIO CESAR</v>
      </c>
      <c r="Y619" s="444">
        <f>IF(AD619="CANCELADO","N/A",VLOOKUP(V619,MOVIL!$A:$Q,17))</f>
        <v>3202728427</v>
      </c>
      <c r="Z619" s="451">
        <v>1585062.3193856901</v>
      </c>
      <c r="AA619" s="691"/>
      <c r="AB619" s="470"/>
      <c r="AC619" s="470">
        <f t="shared" si="23"/>
        <v>1585062.3193856901</v>
      </c>
      <c r="AD619" s="742"/>
      <c r="AE619" s="691"/>
      <c r="AF619" s="469" t="s">
        <v>3225</v>
      </c>
      <c r="AG619" s="467" t="str">
        <f>VLOOKUP(V619,PQ!$A:$BI,61,0)</f>
        <v>SOCIO</v>
      </c>
      <c r="AH619" s="484">
        <f t="shared" si="25"/>
        <v>1465960.7367070494</v>
      </c>
      <c r="AI619" s="484">
        <f>+V619</f>
        <v>390</v>
      </c>
      <c r="AJ619" s="470">
        <v>1300000</v>
      </c>
      <c r="AK619" s="471">
        <v>7.4999999999999997E-2</v>
      </c>
      <c r="AL619" s="470">
        <f t="shared" si="26"/>
        <v>97500</v>
      </c>
      <c r="AM619" s="470">
        <f t="shared" si="27"/>
        <v>45500.000000000007</v>
      </c>
      <c r="AN619" s="470">
        <f t="shared" si="28"/>
        <v>5381.9999999999991</v>
      </c>
      <c r="AO619" s="470">
        <f t="shared" si="29"/>
        <v>1202500</v>
      </c>
      <c r="AP619" s="470">
        <f t="shared" si="30"/>
        <v>285062.31938569015</v>
      </c>
    </row>
    <row r="620" spans="1:42" s="107" customFormat="1" ht="16.5" hidden="1" customHeight="1" x14ac:dyDescent="0.2">
      <c r="A620" s="443">
        <v>614</v>
      </c>
      <c r="B620" s="454"/>
      <c r="C620" s="706" t="s">
        <v>139</v>
      </c>
      <c r="D620" s="456">
        <v>45393</v>
      </c>
      <c r="E620" s="454">
        <v>314</v>
      </c>
      <c r="F620" s="760" t="s">
        <v>636</v>
      </c>
      <c r="G620" s="760" t="s">
        <v>636</v>
      </c>
      <c r="H620" s="457" t="s">
        <v>356</v>
      </c>
      <c r="I620" s="714" t="s">
        <v>902</v>
      </c>
      <c r="J620" s="669" t="s">
        <v>902</v>
      </c>
      <c r="K620" s="457">
        <v>1</v>
      </c>
      <c r="L620" s="457">
        <v>26</v>
      </c>
      <c r="M620" s="456">
        <v>45412</v>
      </c>
      <c r="N620" s="724">
        <v>0.27083333333333331</v>
      </c>
      <c r="O620" s="456">
        <v>45412</v>
      </c>
      <c r="P620" s="458">
        <v>0.66666666666666663</v>
      </c>
      <c r="Q620" s="458" t="s">
        <v>2790</v>
      </c>
      <c r="R620" s="457" t="s">
        <v>2791</v>
      </c>
      <c r="S620" s="679" t="s">
        <v>2792</v>
      </c>
      <c r="T620" s="454"/>
      <c r="U620" s="734"/>
      <c r="V620" s="454"/>
      <c r="W620" s="459"/>
      <c r="X620" s="454"/>
      <c r="Y620" s="454"/>
      <c r="Z620" s="459"/>
      <c r="AA620" s="693"/>
      <c r="AB620" s="470"/>
      <c r="AC620" s="470">
        <f t="shared" si="23"/>
        <v>0</v>
      </c>
      <c r="AD620" s="747"/>
      <c r="AE620" s="691"/>
      <c r="AF620" s="469"/>
      <c r="AG620" s="467" t="s">
        <v>827</v>
      </c>
      <c r="AH620" s="484"/>
      <c r="AI620" s="484"/>
      <c r="AJ620" s="470"/>
      <c r="AK620" s="471"/>
      <c r="AL620" s="470"/>
      <c r="AM620" s="470"/>
      <c r="AN620" s="470"/>
      <c r="AO620" s="470"/>
      <c r="AP620" s="470"/>
    </row>
    <row r="621" spans="1:42" s="107" customFormat="1" ht="16.5" hidden="1" customHeight="1" x14ac:dyDescent="0.2">
      <c r="A621" s="443">
        <v>615</v>
      </c>
      <c r="B621" s="444"/>
      <c r="C621" s="705" t="s">
        <v>139</v>
      </c>
      <c r="D621" s="446">
        <v>45393</v>
      </c>
      <c r="E621" s="444">
        <v>288</v>
      </c>
      <c r="F621" s="759" t="s">
        <v>860</v>
      </c>
      <c r="G621" s="759" t="s">
        <v>860</v>
      </c>
      <c r="H621" s="448" t="s">
        <v>2805</v>
      </c>
      <c r="I621" s="713" t="s">
        <v>2969</v>
      </c>
      <c r="J621" s="668" t="s">
        <v>2969</v>
      </c>
      <c r="K621" s="448">
        <v>4</v>
      </c>
      <c r="L621" s="448">
        <v>30</v>
      </c>
      <c r="M621" s="446">
        <v>45412</v>
      </c>
      <c r="N621" s="723">
        <v>0.22916666666666666</v>
      </c>
      <c r="O621" s="446">
        <v>45415</v>
      </c>
      <c r="P621" s="450">
        <v>0.625</v>
      </c>
      <c r="Q621" s="450" t="s">
        <v>2793</v>
      </c>
      <c r="R621" s="448" t="s">
        <v>2794</v>
      </c>
      <c r="S621" s="677" t="s">
        <v>2795</v>
      </c>
      <c r="T621" s="444">
        <v>84840</v>
      </c>
      <c r="U621" s="733">
        <v>128647</v>
      </c>
      <c r="V621" s="444">
        <v>475</v>
      </c>
      <c r="W621" s="451"/>
      <c r="X621" s="444"/>
      <c r="Y621" s="444"/>
      <c r="Z621" s="451">
        <v>3361778.9098984851</v>
      </c>
      <c r="AA621" s="691"/>
      <c r="AB621" s="470"/>
      <c r="AC621" s="470">
        <f t="shared" si="23"/>
        <v>3361778.9098984851</v>
      </c>
      <c r="AD621" s="742"/>
      <c r="AE621" s="691"/>
      <c r="AF621" s="469" t="s">
        <v>3225</v>
      </c>
      <c r="AG621" s="467" t="str">
        <f>VLOOKUP(V621,PQ!$A:$BI,61,0)</f>
        <v>PROPIO</v>
      </c>
      <c r="AH621" s="484">
        <f t="shared" si="25"/>
        <v>3109174.8426087131</v>
      </c>
      <c r="AI621" s="484">
        <f t="shared" ref="AI621:AI684" si="31">+V621</f>
        <v>475</v>
      </c>
      <c r="AJ621" s="470">
        <f>+AC621</f>
        <v>3361778.9098984851</v>
      </c>
      <c r="AK621" s="471">
        <v>0</v>
      </c>
      <c r="AL621" s="470"/>
      <c r="AM621" s="470"/>
      <c r="AN621" s="470"/>
      <c r="AO621" s="470"/>
      <c r="AP621" s="470">
        <f>+AC621-AJ621</f>
        <v>0</v>
      </c>
    </row>
    <row r="622" spans="1:42" s="107" customFormat="1" ht="16.5" hidden="1" customHeight="1" x14ac:dyDescent="0.2">
      <c r="A622" s="443">
        <v>616</v>
      </c>
      <c r="B622" s="444"/>
      <c r="C622" s="705" t="s">
        <v>139</v>
      </c>
      <c r="D622" s="446">
        <v>45393</v>
      </c>
      <c r="E622" s="444">
        <v>288</v>
      </c>
      <c r="F622" s="759" t="s">
        <v>860</v>
      </c>
      <c r="G622" s="759" t="s">
        <v>860</v>
      </c>
      <c r="H622" s="448" t="s">
        <v>2805</v>
      </c>
      <c r="I622" s="713" t="s">
        <v>2969</v>
      </c>
      <c r="J622" s="668" t="s">
        <v>2969</v>
      </c>
      <c r="K622" s="448">
        <v>4</v>
      </c>
      <c r="L622" s="448">
        <v>30</v>
      </c>
      <c r="M622" s="446">
        <v>45412</v>
      </c>
      <c r="N622" s="723">
        <v>0.22916666666666666</v>
      </c>
      <c r="O622" s="446">
        <v>45415</v>
      </c>
      <c r="P622" s="450">
        <v>0.625</v>
      </c>
      <c r="Q622" s="450" t="s">
        <v>2793</v>
      </c>
      <c r="R622" s="448" t="s">
        <v>2794</v>
      </c>
      <c r="S622" s="677" t="s">
        <v>2795</v>
      </c>
      <c r="T622" s="444">
        <v>84840</v>
      </c>
      <c r="U622" s="733">
        <v>128648</v>
      </c>
      <c r="V622" s="444">
        <v>337</v>
      </c>
      <c r="W622" s="451"/>
      <c r="X622" s="444"/>
      <c r="Y622" s="444"/>
      <c r="Z622" s="451">
        <v>3361778.9098984851</v>
      </c>
      <c r="AA622" s="691"/>
      <c r="AB622" s="470"/>
      <c r="AC622" s="470">
        <f t="shared" si="23"/>
        <v>3361778.9098984851</v>
      </c>
      <c r="AD622" s="742"/>
      <c r="AE622" s="691"/>
      <c r="AF622" s="469" t="s">
        <v>3225</v>
      </c>
      <c r="AG622" s="467" t="str">
        <f>VLOOKUP(V622,PQ!$A:$BI,61,0)</f>
        <v>SOCIO-AFILIADO</v>
      </c>
      <c r="AH622" s="484">
        <f t="shared" si="25"/>
        <v>3109174.8426087131</v>
      </c>
      <c r="AI622" s="484">
        <f t="shared" si="31"/>
        <v>337</v>
      </c>
      <c r="AJ622" s="470">
        <v>3100000</v>
      </c>
      <c r="AK622" s="471">
        <v>7.4999999999999997E-2</v>
      </c>
      <c r="AL622" s="470">
        <f t="shared" si="26"/>
        <v>232500</v>
      </c>
      <c r="AM622" s="470">
        <f t="shared" si="27"/>
        <v>108500.00000000001</v>
      </c>
      <c r="AN622" s="470">
        <f t="shared" si="28"/>
        <v>12833.999999999998</v>
      </c>
      <c r="AO622" s="470">
        <f t="shared" si="29"/>
        <v>2867500</v>
      </c>
      <c r="AP622" s="470">
        <f t="shared" si="30"/>
        <v>261778.90989848506</v>
      </c>
    </row>
    <row r="623" spans="1:42" s="107" customFormat="1" ht="16.5" hidden="1" customHeight="1" x14ac:dyDescent="0.2">
      <c r="A623" s="443">
        <v>617</v>
      </c>
      <c r="B623" s="444"/>
      <c r="C623" s="705" t="s">
        <v>139</v>
      </c>
      <c r="D623" s="446">
        <v>45393</v>
      </c>
      <c r="E623" s="444">
        <v>288</v>
      </c>
      <c r="F623" s="759" t="s">
        <v>860</v>
      </c>
      <c r="G623" s="759" t="s">
        <v>860</v>
      </c>
      <c r="H623" s="448" t="s">
        <v>2805</v>
      </c>
      <c r="I623" s="713" t="s">
        <v>2969</v>
      </c>
      <c r="J623" s="668" t="s">
        <v>2969</v>
      </c>
      <c r="K623" s="448">
        <v>4</v>
      </c>
      <c r="L623" s="448">
        <v>26</v>
      </c>
      <c r="M623" s="446">
        <v>45412</v>
      </c>
      <c r="N623" s="723">
        <v>0.22916666666666666</v>
      </c>
      <c r="O623" s="446">
        <v>45415</v>
      </c>
      <c r="P623" s="450">
        <v>0.625</v>
      </c>
      <c r="Q623" s="450" t="s">
        <v>2793</v>
      </c>
      <c r="R623" s="448" t="s">
        <v>2794</v>
      </c>
      <c r="S623" s="677" t="s">
        <v>2795</v>
      </c>
      <c r="T623" s="444">
        <v>84840</v>
      </c>
      <c r="U623" s="733"/>
      <c r="V623" s="444">
        <v>475</v>
      </c>
      <c r="W623" s="451"/>
      <c r="X623" s="444"/>
      <c r="Y623" s="444"/>
      <c r="Z623" s="451">
        <v>1680889</v>
      </c>
      <c r="AA623" s="691"/>
      <c r="AB623" s="470"/>
      <c r="AC623" s="470">
        <f>+Z623</f>
        <v>1680889</v>
      </c>
      <c r="AD623" s="742"/>
      <c r="AE623" s="691" t="s">
        <v>3986</v>
      </c>
      <c r="AF623" s="469" t="s">
        <v>3225</v>
      </c>
      <c r="AG623" s="467" t="str">
        <f>VLOOKUP(V623,PQ!$A:$BI,61,0)</f>
        <v>PROPIO</v>
      </c>
      <c r="AH623" s="484">
        <f t="shared" si="25"/>
        <v>1554587.0005399999</v>
      </c>
      <c r="AI623" s="484">
        <f t="shared" si="31"/>
        <v>475</v>
      </c>
      <c r="AJ623" s="470">
        <f>+AC623</f>
        <v>1680889</v>
      </c>
      <c r="AK623" s="471">
        <v>0</v>
      </c>
      <c r="AL623" s="470"/>
      <c r="AM623" s="470"/>
      <c r="AN623" s="470"/>
      <c r="AO623" s="470"/>
      <c r="AP623" s="470">
        <f>+AC623-AJ623</f>
        <v>0</v>
      </c>
    </row>
    <row r="624" spans="1:42" s="107" customFormat="1" ht="16.5" hidden="1" customHeight="1" x14ac:dyDescent="0.2">
      <c r="A624" s="443">
        <v>617</v>
      </c>
      <c r="B624" s="444"/>
      <c r="C624" s="705" t="s">
        <v>139</v>
      </c>
      <c r="D624" s="446">
        <v>45393</v>
      </c>
      <c r="E624" s="444">
        <v>288</v>
      </c>
      <c r="F624" s="759" t="s">
        <v>860</v>
      </c>
      <c r="G624" s="759" t="s">
        <v>860</v>
      </c>
      <c r="H624" s="448" t="s">
        <v>2805</v>
      </c>
      <c r="I624" s="713" t="s">
        <v>2969</v>
      </c>
      <c r="J624" s="668" t="s">
        <v>2969</v>
      </c>
      <c r="K624" s="448">
        <v>4</v>
      </c>
      <c r="L624" s="448">
        <v>26</v>
      </c>
      <c r="M624" s="446">
        <v>45412</v>
      </c>
      <c r="N624" s="723">
        <v>0.22916666666666666</v>
      </c>
      <c r="O624" s="446">
        <v>45415</v>
      </c>
      <c r="P624" s="450">
        <v>0.625</v>
      </c>
      <c r="Q624" s="450" t="s">
        <v>2793</v>
      </c>
      <c r="R624" s="448" t="s">
        <v>2794</v>
      </c>
      <c r="S624" s="677" t="s">
        <v>2795</v>
      </c>
      <c r="T624" s="444">
        <v>84840</v>
      </c>
      <c r="U624" s="733"/>
      <c r="V624" s="444">
        <v>337</v>
      </c>
      <c r="W624" s="451"/>
      <c r="X624" s="444"/>
      <c r="Y624" s="444"/>
      <c r="Z624" s="451">
        <v>1680889</v>
      </c>
      <c r="AA624" s="691"/>
      <c r="AB624" s="470"/>
      <c r="AC624" s="470">
        <f>+Z624</f>
        <v>1680889</v>
      </c>
      <c r="AD624" s="742"/>
      <c r="AE624" s="691" t="s">
        <v>3986</v>
      </c>
      <c r="AF624" s="469" t="s">
        <v>3225</v>
      </c>
      <c r="AG624" s="467" t="str">
        <f>VLOOKUP(V624,PQ!$A:$BI,61,0)</f>
        <v>SOCIO-AFILIADO</v>
      </c>
      <c r="AH624" s="484">
        <f t="shared" si="25"/>
        <v>1554587.0005399999</v>
      </c>
      <c r="AI624" s="484">
        <f t="shared" si="31"/>
        <v>337</v>
      </c>
      <c r="AJ624" s="470">
        <v>500000</v>
      </c>
      <c r="AK624" s="471">
        <v>7.4999999999999997E-2</v>
      </c>
      <c r="AL624" s="470">
        <f t="shared" si="26"/>
        <v>37500</v>
      </c>
      <c r="AM624" s="470">
        <f t="shared" si="27"/>
        <v>17500</v>
      </c>
      <c r="AN624" s="470">
        <f t="shared" si="28"/>
        <v>2070</v>
      </c>
      <c r="AO624" s="470">
        <f t="shared" si="29"/>
        <v>462500</v>
      </c>
      <c r="AP624" s="470">
        <f t="shared" si="30"/>
        <v>1180889</v>
      </c>
    </row>
    <row r="625" spans="1:44" ht="16.5" hidden="1" customHeight="1" x14ac:dyDescent="0.2">
      <c r="A625" s="443">
        <v>618</v>
      </c>
      <c r="B625" s="444">
        <v>4</v>
      </c>
      <c r="C625" s="705" t="s">
        <v>21</v>
      </c>
      <c r="D625" s="446">
        <v>45397</v>
      </c>
      <c r="E625" s="444">
        <v>41</v>
      </c>
      <c r="F625" s="759" t="s">
        <v>405</v>
      </c>
      <c r="G625" s="759" t="s">
        <v>2820</v>
      </c>
      <c r="H625" s="448" t="s">
        <v>493</v>
      </c>
      <c r="I625" s="713" t="s">
        <v>902</v>
      </c>
      <c r="J625" s="668" t="s">
        <v>902</v>
      </c>
      <c r="K625" s="462">
        <v>1</v>
      </c>
      <c r="L625" s="462">
        <v>13</v>
      </c>
      <c r="M625" s="466">
        <v>45412</v>
      </c>
      <c r="N625" s="726">
        <v>0.25</v>
      </c>
      <c r="O625" s="466">
        <v>45412</v>
      </c>
      <c r="P625" s="463">
        <v>0.75</v>
      </c>
      <c r="Q625" s="463" t="s">
        <v>2821</v>
      </c>
      <c r="R625" s="462">
        <v>3158951951</v>
      </c>
      <c r="S625" s="682"/>
      <c r="T625" s="444">
        <v>84841</v>
      </c>
      <c r="U625" s="733">
        <v>128649</v>
      </c>
      <c r="V625" s="444">
        <v>404</v>
      </c>
      <c r="W625" s="451"/>
      <c r="X625" s="444"/>
      <c r="Y625" s="444"/>
      <c r="Z625" s="451">
        <v>673305.19788862474</v>
      </c>
      <c r="AA625" s="691"/>
      <c r="AB625" s="470"/>
      <c r="AC625" s="470">
        <f t="shared" ref="AC625:AC656" si="32">Z625+(AA625*AB625)</f>
        <v>673305.19788862474</v>
      </c>
      <c r="AD625" s="742"/>
      <c r="AE625" s="691"/>
      <c r="AF625" s="469" t="s">
        <v>3225</v>
      </c>
      <c r="AG625" s="467" t="str">
        <f>VLOOKUP(V625,PQ!$A:$BI,61,0)</f>
        <v>PROPIO</v>
      </c>
      <c r="AH625" s="484">
        <f t="shared" si="25"/>
        <v>622713.04531927349</v>
      </c>
      <c r="AI625" s="484">
        <f t="shared" si="31"/>
        <v>404</v>
      </c>
      <c r="AJ625" s="470">
        <f>+AC625</f>
        <v>673305.19788862474</v>
      </c>
      <c r="AK625" s="471">
        <v>0</v>
      </c>
      <c r="AL625" s="470"/>
      <c r="AM625" s="470"/>
      <c r="AN625" s="470"/>
      <c r="AO625" s="470"/>
      <c r="AP625" s="470">
        <f>+AC625-AJ625</f>
        <v>0</v>
      </c>
      <c r="AR625" s="107"/>
    </row>
    <row r="626" spans="1:44" ht="16.5" hidden="1" customHeight="1" x14ac:dyDescent="0.2">
      <c r="A626" s="443">
        <v>619</v>
      </c>
      <c r="B626" s="444">
        <v>4</v>
      </c>
      <c r="C626" s="705" t="s">
        <v>21</v>
      </c>
      <c r="D626" s="446">
        <v>45397</v>
      </c>
      <c r="E626" s="444">
        <v>32</v>
      </c>
      <c r="F626" s="759" t="s">
        <v>117</v>
      </c>
      <c r="G626" s="759" t="s">
        <v>2836</v>
      </c>
      <c r="H626" s="448" t="s">
        <v>56</v>
      </c>
      <c r="I626" s="713" t="s">
        <v>902</v>
      </c>
      <c r="J626" s="668" t="s">
        <v>902</v>
      </c>
      <c r="K626" s="448">
        <v>1</v>
      </c>
      <c r="L626" s="448">
        <v>33</v>
      </c>
      <c r="M626" s="446">
        <v>45412</v>
      </c>
      <c r="N626" s="723">
        <v>0.29166666666666669</v>
      </c>
      <c r="O626" s="446">
        <v>45412</v>
      </c>
      <c r="P626" s="450">
        <v>0.75</v>
      </c>
      <c r="Q626" s="450" t="s">
        <v>2837</v>
      </c>
      <c r="R626" s="448">
        <v>3004847586</v>
      </c>
      <c r="S626" s="677"/>
      <c r="T626" s="444">
        <v>84842</v>
      </c>
      <c r="U626" s="733">
        <v>128651</v>
      </c>
      <c r="V626" s="444">
        <v>576</v>
      </c>
      <c r="W626" s="451"/>
      <c r="X626" s="444"/>
      <c r="Y626" s="444"/>
      <c r="Z626" s="451">
        <v>951540.96871394629</v>
      </c>
      <c r="AA626" s="691"/>
      <c r="AB626" s="470"/>
      <c r="AC626" s="470">
        <f t="shared" si="32"/>
        <v>951540.96871394629</v>
      </c>
      <c r="AD626" s="742"/>
      <c r="AE626" s="691"/>
      <c r="AF626" s="469" t="s">
        <v>3225</v>
      </c>
      <c r="AG626" s="467" t="str">
        <f>VLOOKUP(V626,PQ!$A:$BI,61,0)</f>
        <v>AFILIADO</v>
      </c>
      <c r="AH626" s="484">
        <f t="shared" si="25"/>
        <v>880042.18032478041</v>
      </c>
      <c r="AI626" s="484">
        <f t="shared" si="31"/>
        <v>576</v>
      </c>
      <c r="AJ626" s="470">
        <v>950000</v>
      </c>
      <c r="AK626" s="471">
        <v>7.4999999999999997E-2</v>
      </c>
      <c r="AL626" s="470">
        <f t="shared" si="26"/>
        <v>71250</v>
      </c>
      <c r="AM626" s="470">
        <f t="shared" si="27"/>
        <v>33250</v>
      </c>
      <c r="AN626" s="470">
        <f t="shared" si="28"/>
        <v>3932.9999999999995</v>
      </c>
      <c r="AO626" s="470">
        <f t="shared" si="29"/>
        <v>878750</v>
      </c>
      <c r="AP626" s="470">
        <f t="shared" si="30"/>
        <v>1540.9687139462912</v>
      </c>
      <c r="AR626" s="107"/>
    </row>
    <row r="627" spans="1:44" ht="16.5" hidden="1" customHeight="1" x14ac:dyDescent="0.2">
      <c r="A627" s="443">
        <v>620</v>
      </c>
      <c r="B627" s="444">
        <v>5</v>
      </c>
      <c r="C627" s="705" t="s">
        <v>21</v>
      </c>
      <c r="D627" s="446">
        <v>45400</v>
      </c>
      <c r="E627" s="444">
        <v>112</v>
      </c>
      <c r="F627" s="759" t="s">
        <v>54</v>
      </c>
      <c r="G627" s="759" t="s">
        <v>2848</v>
      </c>
      <c r="H627" s="448" t="s">
        <v>56</v>
      </c>
      <c r="I627" s="713" t="s">
        <v>902</v>
      </c>
      <c r="J627" s="668" t="s">
        <v>902</v>
      </c>
      <c r="K627" s="448">
        <v>1</v>
      </c>
      <c r="L627" s="448">
        <v>16</v>
      </c>
      <c r="M627" s="446">
        <v>45412</v>
      </c>
      <c r="N627" s="723">
        <v>0.27083333333333331</v>
      </c>
      <c r="O627" s="446">
        <v>45412</v>
      </c>
      <c r="P627" s="450">
        <v>0.70833333333333337</v>
      </c>
      <c r="Q627" s="450" t="s">
        <v>2849</v>
      </c>
      <c r="R627" s="448">
        <v>3012873000</v>
      </c>
      <c r="S627" s="677"/>
      <c r="T627" s="444">
        <v>84843</v>
      </c>
      <c r="U627" s="733">
        <v>128652</v>
      </c>
      <c r="V627" s="444">
        <v>459</v>
      </c>
      <c r="W627" s="451"/>
      <c r="X627" s="444"/>
      <c r="Y627" s="444"/>
      <c r="Z627" s="451">
        <v>1567688.2811899101</v>
      </c>
      <c r="AA627" s="691"/>
      <c r="AB627" s="470"/>
      <c r="AC627" s="470">
        <f t="shared" si="32"/>
        <v>1567688.2811899101</v>
      </c>
      <c r="AD627" s="742"/>
      <c r="AE627" s="691"/>
      <c r="AF627" s="469" t="s">
        <v>3225</v>
      </c>
      <c r="AG627" s="467" t="str">
        <f>VLOOKUP(V627,PQ!$A:$BI,61,0)</f>
        <v>AFILIADO</v>
      </c>
      <c r="AH627" s="484">
        <f t="shared" si="25"/>
        <v>1449892.1837413004</v>
      </c>
      <c r="AI627" s="484">
        <f t="shared" si="31"/>
        <v>459</v>
      </c>
      <c r="AJ627" s="470">
        <v>1200000</v>
      </c>
      <c r="AK627" s="471">
        <v>7.4999999999999997E-2</v>
      </c>
      <c r="AL627" s="470">
        <f t="shared" si="26"/>
        <v>90000</v>
      </c>
      <c r="AM627" s="470">
        <f t="shared" si="27"/>
        <v>42000.000000000007</v>
      </c>
      <c r="AN627" s="470">
        <f t="shared" si="28"/>
        <v>4967.9999999999991</v>
      </c>
      <c r="AO627" s="470">
        <f t="shared" si="29"/>
        <v>1110000</v>
      </c>
      <c r="AP627" s="470">
        <f t="shared" si="30"/>
        <v>367688.28118991014</v>
      </c>
      <c r="AR627" s="107"/>
    </row>
    <row r="628" spans="1:44" ht="16.5" hidden="1" customHeight="1" x14ac:dyDescent="0.2">
      <c r="A628" s="443">
        <v>621</v>
      </c>
      <c r="B628" s="444">
        <v>5</v>
      </c>
      <c r="C628" s="705" t="s">
        <v>21</v>
      </c>
      <c r="D628" s="446">
        <v>45400</v>
      </c>
      <c r="E628" s="444">
        <v>31</v>
      </c>
      <c r="F628" s="759" t="s">
        <v>872</v>
      </c>
      <c r="G628" s="759" t="s">
        <v>2853</v>
      </c>
      <c r="H628" s="448" t="s">
        <v>93</v>
      </c>
      <c r="I628" s="713" t="s">
        <v>902</v>
      </c>
      <c r="J628" s="668" t="s">
        <v>902</v>
      </c>
      <c r="K628" s="448">
        <v>1</v>
      </c>
      <c r="L628" s="448">
        <v>23</v>
      </c>
      <c r="M628" s="446">
        <v>45412</v>
      </c>
      <c r="N628" s="723">
        <v>0.29166666666666669</v>
      </c>
      <c r="O628" s="446">
        <v>45412</v>
      </c>
      <c r="P628" s="450">
        <v>0.75</v>
      </c>
      <c r="Q628" s="450" t="s">
        <v>2854</v>
      </c>
      <c r="R628" s="448">
        <v>3212642033</v>
      </c>
      <c r="S628" s="677"/>
      <c r="T628" s="444">
        <v>84844</v>
      </c>
      <c r="U628" s="733">
        <v>128653</v>
      </c>
      <c r="V628" s="444">
        <v>378</v>
      </c>
      <c r="W628" s="451"/>
      <c r="X628" s="444"/>
      <c r="Y628" s="444"/>
      <c r="Z628" s="451">
        <v>710571.15969284507</v>
      </c>
      <c r="AA628" s="691"/>
      <c r="AB628" s="470"/>
      <c r="AC628" s="470">
        <f t="shared" si="32"/>
        <v>710571.15969284507</v>
      </c>
      <c r="AD628" s="742"/>
      <c r="AE628" s="691"/>
      <c r="AF628" s="469" t="s">
        <v>3225</v>
      </c>
      <c r="AG628" s="467" t="str">
        <f>VLOOKUP(V628,PQ!$A:$BI,61,0)</f>
        <v>SOCIO</v>
      </c>
      <c r="AH628" s="484">
        <f t="shared" si="25"/>
        <v>657178.84275352466</v>
      </c>
      <c r="AI628" s="484">
        <f t="shared" si="31"/>
        <v>378</v>
      </c>
      <c r="AJ628" s="470">
        <v>650000</v>
      </c>
      <c r="AK628" s="471">
        <v>7.4999999999999997E-2</v>
      </c>
      <c r="AL628" s="470">
        <f t="shared" si="26"/>
        <v>48750</v>
      </c>
      <c r="AM628" s="470">
        <f t="shared" si="27"/>
        <v>22750.000000000004</v>
      </c>
      <c r="AN628" s="470">
        <f t="shared" si="28"/>
        <v>2690.9999999999995</v>
      </c>
      <c r="AO628" s="470">
        <f t="shared" si="29"/>
        <v>601250</v>
      </c>
      <c r="AP628" s="470">
        <f t="shared" si="30"/>
        <v>60571.159692845074</v>
      </c>
      <c r="AR628" s="107"/>
    </row>
    <row r="629" spans="1:44" ht="16.5" hidden="1" customHeight="1" x14ac:dyDescent="0.2">
      <c r="A629" s="443">
        <v>622</v>
      </c>
      <c r="B629" s="444"/>
      <c r="C629" s="708" t="s">
        <v>139</v>
      </c>
      <c r="D629" s="446">
        <v>45397</v>
      </c>
      <c r="E629" s="444">
        <v>143</v>
      </c>
      <c r="F629" s="759" t="s">
        <v>1287</v>
      </c>
      <c r="G629" s="759" t="s">
        <v>1287</v>
      </c>
      <c r="H629" s="448" t="s">
        <v>497</v>
      </c>
      <c r="I629" s="344" t="s">
        <v>2970</v>
      </c>
      <c r="J629" s="291" t="s">
        <v>2970</v>
      </c>
      <c r="K629" s="448">
        <v>2</v>
      </c>
      <c r="L629" s="448">
        <v>17</v>
      </c>
      <c r="M629" s="446">
        <v>45414</v>
      </c>
      <c r="N629" s="727">
        <v>0.20833333333333334</v>
      </c>
      <c r="O629" s="273">
        <v>45415</v>
      </c>
      <c r="P629" s="115">
        <v>0.75</v>
      </c>
      <c r="Q629" s="115" t="s">
        <v>2804</v>
      </c>
      <c r="R629" s="112">
        <v>3134307520</v>
      </c>
      <c r="S629" s="252" t="s">
        <v>2795</v>
      </c>
      <c r="T629" s="444">
        <v>84870</v>
      </c>
      <c r="U629" s="253">
        <v>128691</v>
      </c>
      <c r="V629" s="145">
        <v>587</v>
      </c>
      <c r="W629" s="136"/>
      <c r="X629" s="145"/>
      <c r="Y629" s="145"/>
      <c r="Z629" s="136">
        <v>1455890.3957772495</v>
      </c>
      <c r="AA629" s="683"/>
      <c r="AB629" s="470"/>
      <c r="AC629" s="470">
        <f t="shared" si="32"/>
        <v>1455890.3957772495</v>
      </c>
      <c r="AD629" s="720"/>
      <c r="AE629" s="691"/>
      <c r="AF629" s="453" t="s">
        <v>4008</v>
      </c>
      <c r="AG629" s="467" t="str">
        <f>VLOOKUP(V629,PQ!$A:$BI,61,0)</f>
        <v>AFILIADO</v>
      </c>
      <c r="AH629" s="484">
        <f t="shared" si="25"/>
        <v>1346494.791438547</v>
      </c>
      <c r="AI629" s="484">
        <f t="shared" si="31"/>
        <v>587</v>
      </c>
      <c r="AJ629" s="470">
        <v>1345000</v>
      </c>
      <c r="AK629" s="471">
        <v>7.4999999999999997E-2</v>
      </c>
      <c r="AL629" s="470">
        <f t="shared" ref="AL629:AL691" si="33">+AJ629*AK629</f>
        <v>100875</v>
      </c>
      <c r="AM629" s="470">
        <f t="shared" ref="AM629:AM691" si="34">+AJ629*3.5%</f>
        <v>47075.000000000007</v>
      </c>
      <c r="AN629" s="470">
        <f t="shared" ref="AN629:AN691" si="35">+AJ629*0.414%</f>
        <v>5568.2999999999993</v>
      </c>
      <c r="AO629" s="470">
        <f t="shared" ref="AO629:AO691" si="36">+AJ629-AL629</f>
        <v>1244125</v>
      </c>
      <c r="AP629" s="470">
        <f t="shared" ref="AP629:AP691" si="37">+AC629-AJ629</f>
        <v>110890.39577724948</v>
      </c>
      <c r="AR629" s="764">
        <v>45473</v>
      </c>
    </row>
    <row r="630" spans="1:44" ht="16.5" hidden="1" customHeight="1" x14ac:dyDescent="0.2">
      <c r="A630" s="443">
        <v>623</v>
      </c>
      <c r="B630" s="444">
        <v>8</v>
      </c>
      <c r="C630" s="709" t="s">
        <v>139</v>
      </c>
      <c r="D630" s="446">
        <v>45399</v>
      </c>
      <c r="E630" s="444">
        <v>65</v>
      </c>
      <c r="F630" s="759" t="s">
        <v>2860</v>
      </c>
      <c r="G630" s="759" t="s">
        <v>2941</v>
      </c>
      <c r="H630" s="448" t="s">
        <v>3996</v>
      </c>
      <c r="I630" s="344" t="s">
        <v>2970</v>
      </c>
      <c r="J630" s="291" t="s">
        <v>2970</v>
      </c>
      <c r="K630" s="448">
        <v>2</v>
      </c>
      <c r="L630" s="448">
        <v>30</v>
      </c>
      <c r="M630" s="446">
        <v>45414</v>
      </c>
      <c r="N630" s="728">
        <v>0.23958333333333334</v>
      </c>
      <c r="O630" s="111">
        <v>45415</v>
      </c>
      <c r="P630" s="115">
        <v>0.6875</v>
      </c>
      <c r="Q630" s="115" t="s">
        <v>2855</v>
      </c>
      <c r="R630" s="112" t="s">
        <v>2856</v>
      </c>
      <c r="S630" s="218" t="s">
        <v>2802</v>
      </c>
      <c r="T630" s="444">
        <v>84871</v>
      </c>
      <c r="U630" s="237">
        <v>128692</v>
      </c>
      <c r="V630" s="110">
        <v>348</v>
      </c>
      <c r="W630" s="116"/>
      <c r="X630" s="110"/>
      <c r="Y630" s="110"/>
      <c r="Z630" s="116">
        <v>1622328.2811899101</v>
      </c>
      <c r="AA630" s="688"/>
      <c r="AB630" s="470"/>
      <c r="AC630" s="470">
        <f t="shared" si="32"/>
        <v>1622328.2811899101</v>
      </c>
      <c r="AD630" s="207"/>
      <c r="AE630" s="691"/>
      <c r="AF630" s="453" t="s">
        <v>4008</v>
      </c>
      <c r="AG630" s="467" t="str">
        <f>VLOOKUP(V630,PQ!$A:$BI,61,0)</f>
        <v>SOCIO</v>
      </c>
      <c r="AH630" s="484">
        <f t="shared" si="25"/>
        <v>1500426.5341413002</v>
      </c>
      <c r="AI630" s="484">
        <f t="shared" si="31"/>
        <v>348</v>
      </c>
      <c r="AJ630" s="470">
        <v>1400000</v>
      </c>
      <c r="AK630" s="471">
        <v>7.4999999999999997E-2</v>
      </c>
      <c r="AL630" s="470">
        <f t="shared" si="33"/>
        <v>105000</v>
      </c>
      <c r="AM630" s="470">
        <f t="shared" si="34"/>
        <v>49000.000000000007</v>
      </c>
      <c r="AN630" s="470">
        <f t="shared" si="35"/>
        <v>5795.9999999999991</v>
      </c>
      <c r="AO630" s="470">
        <f t="shared" si="36"/>
        <v>1295000</v>
      </c>
      <c r="AP630" s="470">
        <f t="shared" si="37"/>
        <v>222328.28118991014</v>
      </c>
      <c r="AR630" s="764">
        <v>45473</v>
      </c>
    </row>
    <row r="631" spans="1:44" ht="16.5" hidden="1" customHeight="1" x14ac:dyDescent="0.2">
      <c r="A631" s="443">
        <v>624</v>
      </c>
      <c r="B631" s="444">
        <v>8</v>
      </c>
      <c r="C631" s="709" t="s">
        <v>139</v>
      </c>
      <c r="D631" s="446">
        <v>45399</v>
      </c>
      <c r="E631" s="444">
        <v>65</v>
      </c>
      <c r="F631" s="759" t="s">
        <v>2860</v>
      </c>
      <c r="G631" s="759" t="s">
        <v>2860</v>
      </c>
      <c r="H631" s="448" t="s">
        <v>3996</v>
      </c>
      <c r="I631" s="344" t="s">
        <v>2970</v>
      </c>
      <c r="J631" s="291" t="s">
        <v>2970</v>
      </c>
      <c r="K631" s="448">
        <v>2</v>
      </c>
      <c r="L631" s="448">
        <v>30</v>
      </c>
      <c r="M631" s="446">
        <v>45414</v>
      </c>
      <c r="N631" s="728">
        <v>0.23958333333333334</v>
      </c>
      <c r="O631" s="111">
        <v>45415</v>
      </c>
      <c r="P631" s="115">
        <v>0.6875</v>
      </c>
      <c r="Q631" s="115" t="s">
        <v>2855</v>
      </c>
      <c r="R631" s="112" t="s">
        <v>2856</v>
      </c>
      <c r="S631" s="218" t="s">
        <v>2802</v>
      </c>
      <c r="T631" s="444">
        <v>84871</v>
      </c>
      <c r="U631" s="237">
        <v>128692</v>
      </c>
      <c r="V631" s="110">
        <v>348</v>
      </c>
      <c r="W631" s="116"/>
      <c r="X631" s="110"/>
      <c r="Y631" s="110"/>
      <c r="Z631" s="116">
        <v>1622328.2811899101</v>
      </c>
      <c r="AA631" s="688"/>
      <c r="AB631" s="470"/>
      <c r="AC631" s="470">
        <f t="shared" si="32"/>
        <v>1622328.2811899101</v>
      </c>
      <c r="AD631" s="207"/>
      <c r="AE631" s="691"/>
      <c r="AF631" s="453" t="s">
        <v>4008</v>
      </c>
      <c r="AG631" s="467" t="str">
        <f>VLOOKUP(V631,PQ!$A:$BI,61,0)</f>
        <v>SOCIO</v>
      </c>
      <c r="AH631" s="484">
        <f t="shared" si="25"/>
        <v>1500426.5341413002</v>
      </c>
      <c r="AI631" s="484">
        <f t="shared" si="31"/>
        <v>348</v>
      </c>
      <c r="AJ631" s="470">
        <v>1400000</v>
      </c>
      <c r="AK631" s="471">
        <v>7.4999999999999997E-2</v>
      </c>
      <c r="AL631" s="470">
        <f t="shared" si="33"/>
        <v>105000</v>
      </c>
      <c r="AM631" s="470">
        <f t="shared" si="34"/>
        <v>49000.000000000007</v>
      </c>
      <c r="AN631" s="470">
        <f t="shared" si="35"/>
        <v>5795.9999999999991</v>
      </c>
      <c r="AO631" s="470">
        <f t="shared" si="36"/>
        <v>1295000</v>
      </c>
      <c r="AP631" s="470">
        <f t="shared" si="37"/>
        <v>222328.28118991014</v>
      </c>
      <c r="AR631" s="764">
        <v>45473</v>
      </c>
    </row>
    <row r="632" spans="1:44" ht="16.5" hidden="1" customHeight="1" x14ac:dyDescent="0.2">
      <c r="A632" s="443">
        <v>625</v>
      </c>
      <c r="B632" s="444">
        <v>1</v>
      </c>
      <c r="C632" s="709" t="s">
        <v>2730</v>
      </c>
      <c r="D632" s="446">
        <v>45405</v>
      </c>
      <c r="E632" s="444">
        <v>186</v>
      </c>
      <c r="F632" s="759" t="s">
        <v>2871</v>
      </c>
      <c r="G632" s="759" t="s">
        <v>2872</v>
      </c>
      <c r="H632" s="444" t="s">
        <v>3997</v>
      </c>
      <c r="I632" s="344" t="s">
        <v>756</v>
      </c>
      <c r="J632" s="291" t="s">
        <v>2873</v>
      </c>
      <c r="K632" s="448">
        <v>6</v>
      </c>
      <c r="L632" s="448">
        <v>40</v>
      </c>
      <c r="M632" s="446">
        <v>45414</v>
      </c>
      <c r="N632" s="728">
        <v>0.83333333333333337</v>
      </c>
      <c r="O632" s="111">
        <v>45419</v>
      </c>
      <c r="P632" s="115" t="s">
        <v>2874</v>
      </c>
      <c r="Q632" s="115" t="s">
        <v>2875</v>
      </c>
      <c r="R632" s="115" t="s">
        <v>2876</v>
      </c>
      <c r="S632" s="206" t="s">
        <v>2877</v>
      </c>
      <c r="T632" s="444">
        <v>84872</v>
      </c>
      <c r="U632" s="237">
        <v>128693</v>
      </c>
      <c r="V632" s="110">
        <v>537</v>
      </c>
      <c r="W632" s="116"/>
      <c r="X632" s="110"/>
      <c r="Y632" s="110"/>
      <c r="Z632" s="116">
        <v>3555172.7561226096</v>
      </c>
      <c r="AA632" s="688">
        <v>3</v>
      </c>
      <c r="AB632" s="470">
        <v>1256720</v>
      </c>
      <c r="AC632" s="470">
        <f t="shared" si="32"/>
        <v>7325332.7561226096</v>
      </c>
      <c r="AD632" s="207"/>
      <c r="AE632" s="691"/>
      <c r="AF632" s="453" t="s">
        <v>4008</v>
      </c>
      <c r="AG632" s="467" t="str">
        <f>VLOOKUP(V632,PQ!$A:$BI,61,0)</f>
        <v>SOCIO-AFILIADO</v>
      </c>
      <c r="AH632" s="484">
        <f t="shared" si="25"/>
        <v>6774907.2528275568</v>
      </c>
      <c r="AI632" s="484">
        <f t="shared" si="31"/>
        <v>537</v>
      </c>
      <c r="AJ632" s="470">
        <v>6800000</v>
      </c>
      <c r="AK632" s="471">
        <v>7.4999999999999997E-2</v>
      </c>
      <c r="AL632" s="470">
        <f t="shared" si="33"/>
        <v>510000</v>
      </c>
      <c r="AM632" s="470">
        <f t="shared" si="34"/>
        <v>238000.00000000003</v>
      </c>
      <c r="AN632" s="470">
        <f t="shared" si="35"/>
        <v>28151.999999999996</v>
      </c>
      <c r="AO632" s="470">
        <f t="shared" si="36"/>
        <v>6290000</v>
      </c>
      <c r="AP632" s="470">
        <f t="shared" si="37"/>
        <v>525332.7561226096</v>
      </c>
      <c r="AR632" s="764">
        <v>45473</v>
      </c>
    </row>
    <row r="633" spans="1:44" ht="16.5" hidden="1" customHeight="1" x14ac:dyDescent="0.2">
      <c r="A633" s="443">
        <v>626</v>
      </c>
      <c r="B633" s="444">
        <v>1</v>
      </c>
      <c r="C633" s="709" t="s">
        <v>2730</v>
      </c>
      <c r="D633" s="446">
        <v>45405</v>
      </c>
      <c r="E633" s="444">
        <v>186</v>
      </c>
      <c r="F633" s="759" t="s">
        <v>2871</v>
      </c>
      <c r="G633" s="759" t="s">
        <v>2872</v>
      </c>
      <c r="H633" s="444" t="s">
        <v>3997</v>
      </c>
      <c r="I633" s="344" t="s">
        <v>756</v>
      </c>
      <c r="J633" s="291" t="s">
        <v>2873</v>
      </c>
      <c r="K633" s="448">
        <v>6</v>
      </c>
      <c r="L633" s="448">
        <v>40</v>
      </c>
      <c r="M633" s="446">
        <v>45414</v>
      </c>
      <c r="N633" s="728">
        <v>0.83333333333333337</v>
      </c>
      <c r="O633" s="111">
        <v>45419</v>
      </c>
      <c r="P633" s="115" t="s">
        <v>2874</v>
      </c>
      <c r="Q633" s="115" t="s">
        <v>2875</v>
      </c>
      <c r="R633" s="115" t="s">
        <v>2876</v>
      </c>
      <c r="S633" s="206" t="s">
        <v>2877</v>
      </c>
      <c r="T633" s="444">
        <v>84872</v>
      </c>
      <c r="U633" s="237">
        <v>128695</v>
      </c>
      <c r="V633" s="110">
        <v>469</v>
      </c>
      <c r="W633" s="116"/>
      <c r="X633" s="110"/>
      <c r="Y633" s="110"/>
      <c r="Z633" s="116">
        <v>3555172.7561226096</v>
      </c>
      <c r="AA633" s="688">
        <v>3</v>
      </c>
      <c r="AB633" s="470">
        <v>1256720</v>
      </c>
      <c r="AC633" s="470">
        <f t="shared" si="32"/>
        <v>7325332.7561226096</v>
      </c>
      <c r="AD633" s="207"/>
      <c r="AE633" s="691"/>
      <c r="AF633" s="453" t="s">
        <v>4008</v>
      </c>
      <c r="AG633" s="467" t="str">
        <f>VLOOKUP(V633,PQ!$A:$BI,61,0)</f>
        <v>SOCIO</v>
      </c>
      <c r="AH633" s="484">
        <f t="shared" si="25"/>
        <v>6774907.2528275568</v>
      </c>
      <c r="AI633" s="484">
        <f t="shared" si="31"/>
        <v>469</v>
      </c>
      <c r="AJ633" s="470">
        <v>6800000</v>
      </c>
      <c r="AK633" s="471">
        <v>7.4999999999999997E-2</v>
      </c>
      <c r="AL633" s="470">
        <f t="shared" si="33"/>
        <v>510000</v>
      </c>
      <c r="AM633" s="470">
        <f t="shared" si="34"/>
        <v>238000.00000000003</v>
      </c>
      <c r="AN633" s="470">
        <f t="shared" si="35"/>
        <v>28151.999999999996</v>
      </c>
      <c r="AO633" s="470">
        <f t="shared" si="36"/>
        <v>6290000</v>
      </c>
      <c r="AP633" s="470">
        <f t="shared" si="37"/>
        <v>525332.7561226096</v>
      </c>
      <c r="AR633" s="764">
        <v>45473</v>
      </c>
    </row>
    <row r="634" spans="1:44" ht="16.5" hidden="1" customHeight="1" x14ac:dyDescent="0.2">
      <c r="A634" s="443">
        <v>627</v>
      </c>
      <c r="B634" s="444">
        <v>6</v>
      </c>
      <c r="C634" s="709" t="s">
        <v>21</v>
      </c>
      <c r="D634" s="446">
        <v>45406</v>
      </c>
      <c r="E634" s="444">
        <v>41</v>
      </c>
      <c r="F634" s="759" t="s">
        <v>2971</v>
      </c>
      <c r="G634" s="759" t="s">
        <v>2878</v>
      </c>
      <c r="H634" s="444" t="s">
        <v>407</v>
      </c>
      <c r="I634" s="344" t="s">
        <v>902</v>
      </c>
      <c r="J634" s="291" t="s">
        <v>902</v>
      </c>
      <c r="K634" s="448">
        <v>1</v>
      </c>
      <c r="L634" s="448">
        <v>15</v>
      </c>
      <c r="M634" s="446">
        <v>45414</v>
      </c>
      <c r="N634" s="728">
        <v>0.29166666666666669</v>
      </c>
      <c r="O634" s="111">
        <v>45414</v>
      </c>
      <c r="P634" s="115">
        <v>0.70833333333333337</v>
      </c>
      <c r="Q634" s="115" t="s">
        <v>199</v>
      </c>
      <c r="R634" s="112">
        <v>3115181294</v>
      </c>
      <c r="S634" s="206"/>
      <c r="T634" s="444">
        <v>84873</v>
      </c>
      <c r="U634" s="237">
        <v>128694</v>
      </c>
      <c r="V634" s="110">
        <v>441</v>
      </c>
      <c r="W634" s="116"/>
      <c r="X634" s="110"/>
      <c r="Y634" s="110"/>
      <c r="Z634" s="116">
        <v>673305.19788862474</v>
      </c>
      <c r="AA634" s="688"/>
      <c r="AB634" s="470"/>
      <c r="AC634" s="470">
        <f t="shared" si="32"/>
        <v>673305.19788862474</v>
      </c>
      <c r="AD634" s="207"/>
      <c r="AE634" s="691"/>
      <c r="AF634" s="453" t="s">
        <v>4008</v>
      </c>
      <c r="AG634" s="467" t="str">
        <f>VLOOKUP(V634,PQ!$A:$BI,61,0)</f>
        <v>PROPIO</v>
      </c>
      <c r="AH634" s="484">
        <f t="shared" si="25"/>
        <v>622713.04531927349</v>
      </c>
      <c r="AI634" s="484">
        <f t="shared" si="31"/>
        <v>441</v>
      </c>
      <c r="AJ634" s="470">
        <f>+AC634</f>
        <v>673305.19788862474</v>
      </c>
      <c r="AK634" s="471">
        <v>0</v>
      </c>
      <c r="AL634" s="470"/>
      <c r="AM634" s="470"/>
      <c r="AN634" s="470"/>
      <c r="AO634" s="470"/>
      <c r="AP634" s="470">
        <f>+AC634-AJ634</f>
        <v>0</v>
      </c>
      <c r="AR634" s="764">
        <v>45473</v>
      </c>
    </row>
    <row r="635" spans="1:44" ht="16.5" hidden="1" customHeight="1" x14ac:dyDescent="0.2">
      <c r="A635" s="443">
        <v>628</v>
      </c>
      <c r="B635" s="444">
        <v>6</v>
      </c>
      <c r="C635" s="709" t="s">
        <v>21</v>
      </c>
      <c r="D635" s="446">
        <v>45406</v>
      </c>
      <c r="E635" s="444">
        <v>259</v>
      </c>
      <c r="F635" s="759" t="s">
        <v>1371</v>
      </c>
      <c r="G635" s="759" t="s">
        <v>2879</v>
      </c>
      <c r="H635" s="444" t="s">
        <v>240</v>
      </c>
      <c r="I635" s="344" t="s">
        <v>902</v>
      </c>
      <c r="J635" s="291" t="s">
        <v>902</v>
      </c>
      <c r="K635" s="448">
        <v>1</v>
      </c>
      <c r="L635" s="448">
        <v>25</v>
      </c>
      <c r="M635" s="446">
        <v>45414</v>
      </c>
      <c r="N635" s="728">
        <v>0.29166666666666669</v>
      </c>
      <c r="O635" s="111">
        <v>45414</v>
      </c>
      <c r="P635" s="115">
        <v>0.79166666666666663</v>
      </c>
      <c r="Q635" s="115" t="s">
        <v>2825</v>
      </c>
      <c r="R635" s="112">
        <v>3153157173</v>
      </c>
      <c r="S635" s="206"/>
      <c r="T635" s="444">
        <v>84874</v>
      </c>
      <c r="U635" s="237">
        <v>128696</v>
      </c>
      <c r="V635" s="110">
        <v>459</v>
      </c>
      <c r="W635" s="116"/>
      <c r="X635" s="110"/>
      <c r="Y635" s="110"/>
      <c r="Z635" s="116">
        <v>1150293.013442866</v>
      </c>
      <c r="AA635" s="688"/>
      <c r="AB635" s="470"/>
      <c r="AC635" s="470">
        <f t="shared" si="32"/>
        <v>1150293.013442866</v>
      </c>
      <c r="AD635" s="207"/>
      <c r="AE635" s="691"/>
      <c r="AF635" s="453" t="s">
        <v>4008</v>
      </c>
      <c r="AG635" s="467" t="str">
        <f>VLOOKUP(V635,PQ!$A:$BI,61,0)</f>
        <v>AFILIADO</v>
      </c>
      <c r="AH635" s="484">
        <f t="shared" si="25"/>
        <v>1063859.9964127692</v>
      </c>
      <c r="AI635" s="484">
        <f t="shared" si="31"/>
        <v>459</v>
      </c>
      <c r="AJ635" s="470">
        <v>900000</v>
      </c>
      <c r="AK635" s="471">
        <v>7.4999999999999997E-2</v>
      </c>
      <c r="AL635" s="470">
        <f t="shared" si="33"/>
        <v>67500</v>
      </c>
      <c r="AM635" s="470">
        <f t="shared" si="34"/>
        <v>31500.000000000004</v>
      </c>
      <c r="AN635" s="470">
        <f t="shared" si="35"/>
        <v>3725.9999999999995</v>
      </c>
      <c r="AO635" s="470">
        <f t="shared" si="36"/>
        <v>832500</v>
      </c>
      <c r="AP635" s="470">
        <f t="shared" si="37"/>
        <v>250293.01344286604</v>
      </c>
      <c r="AR635" s="764">
        <v>45473</v>
      </c>
    </row>
    <row r="636" spans="1:44" ht="16.5" hidden="1" customHeight="1" x14ac:dyDescent="0.2">
      <c r="A636" s="443">
        <v>629</v>
      </c>
      <c r="B636" s="444">
        <v>6</v>
      </c>
      <c r="C636" s="709" t="s">
        <v>21</v>
      </c>
      <c r="D636" s="446">
        <v>45406</v>
      </c>
      <c r="E636" s="444">
        <v>66</v>
      </c>
      <c r="F636" s="759" t="s">
        <v>2880</v>
      </c>
      <c r="G636" s="759" t="s">
        <v>2881</v>
      </c>
      <c r="H636" s="444" t="s">
        <v>345</v>
      </c>
      <c r="I636" s="344" t="s">
        <v>902</v>
      </c>
      <c r="J636" s="291" t="s">
        <v>902</v>
      </c>
      <c r="K636" s="448">
        <v>2</v>
      </c>
      <c r="L636" s="448">
        <v>33</v>
      </c>
      <c r="M636" s="446">
        <v>45414</v>
      </c>
      <c r="N636" s="728">
        <v>0.20833333333333334</v>
      </c>
      <c r="O636" s="111">
        <v>45415</v>
      </c>
      <c r="P636" s="115">
        <v>0.79166666666666663</v>
      </c>
      <c r="Q636" s="115" t="s">
        <v>2882</v>
      </c>
      <c r="R636" s="112">
        <v>3108601252</v>
      </c>
      <c r="S636" s="291"/>
      <c r="T636" s="444">
        <v>84875</v>
      </c>
      <c r="U636" s="237">
        <v>128697</v>
      </c>
      <c r="V636" s="110">
        <v>410</v>
      </c>
      <c r="W636" s="116"/>
      <c r="X636" s="110"/>
      <c r="Y636" s="110"/>
      <c r="Z636" s="116">
        <v>1808658.0902110117</v>
      </c>
      <c r="AA636" s="688"/>
      <c r="AB636" s="470"/>
      <c r="AC636" s="470">
        <f t="shared" si="32"/>
        <v>1808658.0902110117</v>
      </c>
      <c r="AD636" s="207"/>
      <c r="AE636" s="691"/>
      <c r="AF636" s="453" t="s">
        <v>4008</v>
      </c>
      <c r="AG636" s="467" t="str">
        <f>VLOOKUP(V636,PQ!$A:$BI,61,0)</f>
        <v>SOCIO</v>
      </c>
      <c r="AH636" s="484">
        <f t="shared" si="25"/>
        <v>1672755.5213125562</v>
      </c>
      <c r="AI636" s="484">
        <f t="shared" si="31"/>
        <v>410</v>
      </c>
      <c r="AJ636" s="470">
        <v>1670000</v>
      </c>
      <c r="AK636" s="471">
        <v>7.4999999999999997E-2</v>
      </c>
      <c r="AL636" s="470">
        <f t="shared" si="33"/>
        <v>125250</v>
      </c>
      <c r="AM636" s="470">
        <f t="shared" si="34"/>
        <v>58450.000000000007</v>
      </c>
      <c r="AN636" s="470">
        <f t="shared" si="35"/>
        <v>6913.7999999999993</v>
      </c>
      <c r="AO636" s="470">
        <f t="shared" si="36"/>
        <v>1544750</v>
      </c>
      <c r="AP636" s="470">
        <f t="shared" si="37"/>
        <v>138658.0902110117</v>
      </c>
      <c r="AR636" s="764">
        <v>45473</v>
      </c>
    </row>
    <row r="637" spans="1:44" ht="16.5" hidden="1" customHeight="1" x14ac:dyDescent="0.2">
      <c r="A637" s="443">
        <v>630</v>
      </c>
      <c r="B637" s="444">
        <v>6</v>
      </c>
      <c r="C637" s="709" t="s">
        <v>21</v>
      </c>
      <c r="D637" s="446">
        <v>45406</v>
      </c>
      <c r="E637" s="444">
        <v>192</v>
      </c>
      <c r="F637" s="759" t="s">
        <v>2883</v>
      </c>
      <c r="G637" s="759" t="s">
        <v>2884</v>
      </c>
      <c r="H637" s="444" t="s">
        <v>3998</v>
      </c>
      <c r="I637" s="344" t="s">
        <v>902</v>
      </c>
      <c r="J637" s="291" t="s">
        <v>902</v>
      </c>
      <c r="K637" s="448">
        <v>2</v>
      </c>
      <c r="L637" s="448">
        <v>35</v>
      </c>
      <c r="M637" s="446">
        <v>45414</v>
      </c>
      <c r="N637" s="728">
        <v>0.22916666666666666</v>
      </c>
      <c r="O637" s="111">
        <v>45415</v>
      </c>
      <c r="P637" s="115">
        <v>0.58333333333333337</v>
      </c>
      <c r="Q637" s="115" t="s">
        <v>2885</v>
      </c>
      <c r="R637" s="112">
        <v>3115537058</v>
      </c>
      <c r="S637" s="291"/>
      <c r="T637" s="444">
        <v>84876</v>
      </c>
      <c r="U637" s="237">
        <v>128698</v>
      </c>
      <c r="V637" s="110">
        <v>332</v>
      </c>
      <c r="W637" s="116"/>
      <c r="X637" s="110"/>
      <c r="Y637" s="110"/>
      <c r="Z637" s="16">
        <v>1724188.8252278576</v>
      </c>
      <c r="AA637" s="688"/>
      <c r="AB637" s="470"/>
      <c r="AC637" s="470">
        <f t="shared" si="32"/>
        <v>1724188.8252278576</v>
      </c>
      <c r="AD637" s="748" t="s">
        <v>3991</v>
      </c>
      <c r="AE637" s="702" t="s">
        <v>3994</v>
      </c>
      <c r="AF637" s="453" t="s">
        <v>4008</v>
      </c>
      <c r="AG637" s="467" t="str">
        <f>VLOOKUP(V637,PQ!$A:$BI,61,0)</f>
        <v>SOCIO-AFILIADO</v>
      </c>
      <c r="AH637" s="484">
        <f t="shared" si="25"/>
        <v>1594633.2769002363</v>
      </c>
      <c r="AI637" s="484">
        <f t="shared" si="31"/>
        <v>332</v>
      </c>
      <c r="AJ637" s="470">
        <v>1590000</v>
      </c>
      <c r="AK637" s="471">
        <v>7.4999999999999997E-2</v>
      </c>
      <c r="AL637" s="470">
        <f t="shared" si="33"/>
        <v>119250</v>
      </c>
      <c r="AM637" s="470">
        <f t="shared" si="34"/>
        <v>55650.000000000007</v>
      </c>
      <c r="AN637" s="470">
        <f t="shared" si="35"/>
        <v>6582.5999999999995</v>
      </c>
      <c r="AO637" s="470">
        <f t="shared" si="36"/>
        <v>1470750</v>
      </c>
      <c r="AP637" s="470">
        <f t="shared" si="37"/>
        <v>134188.82522785757</v>
      </c>
      <c r="AR637" s="764">
        <v>45473</v>
      </c>
    </row>
    <row r="638" spans="1:44" ht="16.5" hidden="1" customHeight="1" x14ac:dyDescent="0.2">
      <c r="A638" s="443">
        <v>631</v>
      </c>
      <c r="B638" s="444">
        <v>6</v>
      </c>
      <c r="C638" s="709" t="s">
        <v>21</v>
      </c>
      <c r="D638" s="446">
        <v>45406</v>
      </c>
      <c r="E638" s="444">
        <v>32</v>
      </c>
      <c r="F638" s="759" t="s">
        <v>117</v>
      </c>
      <c r="G638" s="759" t="s">
        <v>2836</v>
      </c>
      <c r="H638" s="444" t="s">
        <v>56</v>
      </c>
      <c r="I638" s="344" t="s">
        <v>902</v>
      </c>
      <c r="J638" s="291" t="s">
        <v>902</v>
      </c>
      <c r="K638" s="448">
        <v>1</v>
      </c>
      <c r="L638" s="448">
        <v>19</v>
      </c>
      <c r="M638" s="446">
        <v>45414</v>
      </c>
      <c r="N638" s="728">
        <v>0.29166666666666669</v>
      </c>
      <c r="O638" s="111">
        <v>45414</v>
      </c>
      <c r="P638" s="115">
        <v>0.75</v>
      </c>
      <c r="Q638" s="115" t="s">
        <v>2837</v>
      </c>
      <c r="R638" s="112">
        <v>3004847586</v>
      </c>
      <c r="S638" s="291"/>
      <c r="T638" s="444">
        <v>84877</v>
      </c>
      <c r="U638" s="237">
        <v>128699</v>
      </c>
      <c r="V638" s="110">
        <v>52</v>
      </c>
      <c r="W638" s="116"/>
      <c r="X638" s="110"/>
      <c r="Y638" s="110"/>
      <c r="Z638" s="116">
        <v>896900.96871394629</v>
      </c>
      <c r="AA638" s="688"/>
      <c r="AB638" s="470"/>
      <c r="AC638" s="470">
        <f t="shared" si="32"/>
        <v>896900.96871394629</v>
      </c>
      <c r="AD638" s="207"/>
      <c r="AE638" s="691"/>
      <c r="AF638" s="453" t="s">
        <v>4008</v>
      </c>
      <c r="AG638" s="467" t="str">
        <f>VLOOKUP(V638,PQ!$A:$BI,61,0)</f>
        <v>SOCIO</v>
      </c>
      <c r="AH638" s="484">
        <f t="shared" si="25"/>
        <v>829507.82992478041</v>
      </c>
      <c r="AI638" s="484">
        <f t="shared" si="31"/>
        <v>52</v>
      </c>
      <c r="AJ638" s="470">
        <v>890000</v>
      </c>
      <c r="AK638" s="471">
        <v>7.4999999999999997E-2</v>
      </c>
      <c r="AL638" s="470">
        <f t="shared" si="33"/>
        <v>66750</v>
      </c>
      <c r="AM638" s="470">
        <f t="shared" si="34"/>
        <v>31150.000000000004</v>
      </c>
      <c r="AN638" s="470">
        <f t="shared" si="35"/>
        <v>3684.5999999999995</v>
      </c>
      <c r="AO638" s="470">
        <f t="shared" si="36"/>
        <v>823250</v>
      </c>
      <c r="AP638" s="470">
        <f t="shared" si="37"/>
        <v>6900.9687139462912</v>
      </c>
      <c r="AR638" s="764">
        <v>45473</v>
      </c>
    </row>
    <row r="639" spans="1:44" ht="16.5" hidden="1" customHeight="1" x14ac:dyDescent="0.2">
      <c r="A639" s="443">
        <v>632</v>
      </c>
      <c r="B639" s="444">
        <v>6</v>
      </c>
      <c r="C639" s="709" t="s">
        <v>21</v>
      </c>
      <c r="D639" s="446">
        <v>45406</v>
      </c>
      <c r="E639" s="444">
        <v>161</v>
      </c>
      <c r="F639" s="759" t="s">
        <v>2972</v>
      </c>
      <c r="G639" s="759" t="s">
        <v>2886</v>
      </c>
      <c r="H639" s="444" t="s">
        <v>356</v>
      </c>
      <c r="I639" s="344" t="s">
        <v>902</v>
      </c>
      <c r="J639" s="291" t="s">
        <v>902</v>
      </c>
      <c r="K639" s="448">
        <v>1</v>
      </c>
      <c r="L639" s="448">
        <v>19</v>
      </c>
      <c r="M639" s="446">
        <v>45414</v>
      </c>
      <c r="N639" s="728">
        <v>0.22916666666666666</v>
      </c>
      <c r="O639" s="111">
        <v>45414</v>
      </c>
      <c r="P639" s="115">
        <v>0.79166666666666663</v>
      </c>
      <c r="Q639" s="115" t="s">
        <v>2887</v>
      </c>
      <c r="R639" s="112">
        <v>3156289188</v>
      </c>
      <c r="S639" s="291"/>
      <c r="T639" s="444">
        <v>84878</v>
      </c>
      <c r="U639" s="237">
        <v>128750</v>
      </c>
      <c r="V639" s="110">
        <v>449</v>
      </c>
      <c r="W639" s="116"/>
      <c r="X639" s="110"/>
      <c r="Y639" s="110"/>
      <c r="Z639" s="116">
        <v>785103.08330128563</v>
      </c>
      <c r="AA639" s="688"/>
      <c r="AB639" s="470"/>
      <c r="AC639" s="470">
        <f t="shared" si="32"/>
        <v>785103.08330128563</v>
      </c>
      <c r="AD639" s="749" t="s">
        <v>3989</v>
      </c>
      <c r="AE639" s="691"/>
      <c r="AF639" s="453" t="s">
        <v>4008</v>
      </c>
      <c r="AG639" s="467" t="str">
        <f>VLOOKUP(V639,PQ!$A:$BI,61,0)</f>
        <v>PROPIO</v>
      </c>
      <c r="AH639" s="484">
        <f t="shared" si="25"/>
        <v>726110.43762202701</v>
      </c>
      <c r="AI639" s="484">
        <f t="shared" si="31"/>
        <v>449</v>
      </c>
      <c r="AJ639" s="470">
        <f>+AC639</f>
        <v>785103.08330128563</v>
      </c>
      <c r="AK639" s="471">
        <v>0</v>
      </c>
      <c r="AL639" s="470"/>
      <c r="AM639" s="470"/>
      <c r="AN639" s="470"/>
      <c r="AO639" s="470"/>
      <c r="AP639" s="470">
        <f>+AC639-AJ639</f>
        <v>0</v>
      </c>
      <c r="AR639" s="764">
        <v>45473</v>
      </c>
    </row>
    <row r="640" spans="1:44" ht="16.5" hidden="1" customHeight="1" x14ac:dyDescent="0.2">
      <c r="A640" s="443">
        <v>633</v>
      </c>
      <c r="B640" s="444">
        <v>10</v>
      </c>
      <c r="C640" s="709" t="s">
        <v>139</v>
      </c>
      <c r="D640" s="446">
        <v>45399</v>
      </c>
      <c r="E640" s="444">
        <v>146</v>
      </c>
      <c r="F640" s="759" t="s">
        <v>2861</v>
      </c>
      <c r="G640" s="759" t="s">
        <v>2861</v>
      </c>
      <c r="H640" s="448" t="s">
        <v>302</v>
      </c>
      <c r="I640" s="344" t="s">
        <v>902</v>
      </c>
      <c r="J640" s="291" t="s">
        <v>902</v>
      </c>
      <c r="K640" s="448">
        <v>2</v>
      </c>
      <c r="L640" s="448">
        <v>37</v>
      </c>
      <c r="M640" s="446">
        <v>45415</v>
      </c>
      <c r="N640" s="728">
        <v>0.20833333333333334</v>
      </c>
      <c r="O640" s="111">
        <v>45416</v>
      </c>
      <c r="P640" s="115">
        <v>0.83333333333333337</v>
      </c>
      <c r="Q640" s="115" t="s">
        <v>2859</v>
      </c>
      <c r="R640" s="112">
        <v>3005505497</v>
      </c>
      <c r="S640" s="252" t="s">
        <v>2795</v>
      </c>
      <c r="T640" s="444">
        <v>84798</v>
      </c>
      <c r="U640" s="237"/>
      <c r="V640" s="110">
        <v>387</v>
      </c>
      <c r="W640" s="116"/>
      <c r="X640" s="110"/>
      <c r="Y640" s="110"/>
      <c r="Z640" s="116">
        <v>1771392.128406791</v>
      </c>
      <c r="AA640" s="689"/>
      <c r="AB640" s="470"/>
      <c r="AC640" s="470">
        <f t="shared" si="32"/>
        <v>1771392.128406791</v>
      </c>
      <c r="AD640" s="207"/>
      <c r="AE640" s="691"/>
      <c r="AF640" s="453" t="s">
        <v>4008</v>
      </c>
      <c r="AG640" s="467" t="str">
        <f>VLOOKUP(V640,PQ!$A:$BI,61,0)</f>
        <v>SOCIO</v>
      </c>
      <c r="AH640" s="484">
        <f t="shared" si="25"/>
        <v>1638289.7238783047</v>
      </c>
      <c r="AI640" s="484">
        <f t="shared" si="31"/>
        <v>387</v>
      </c>
      <c r="AJ640" s="470">
        <v>1600000</v>
      </c>
      <c r="AK640" s="471">
        <v>7.4999999999999997E-2</v>
      </c>
      <c r="AL640" s="470">
        <f t="shared" si="33"/>
        <v>120000</v>
      </c>
      <c r="AM640" s="470">
        <f t="shared" si="34"/>
        <v>56000.000000000007</v>
      </c>
      <c r="AN640" s="470">
        <f t="shared" si="35"/>
        <v>6623.9999999999991</v>
      </c>
      <c r="AO640" s="470">
        <f t="shared" si="36"/>
        <v>1480000</v>
      </c>
      <c r="AP640" s="470">
        <f t="shared" si="37"/>
        <v>171392.12840679102</v>
      </c>
      <c r="AR640" s="764">
        <v>45473</v>
      </c>
    </row>
    <row r="641" spans="1:44" ht="16.5" hidden="1" customHeight="1" x14ac:dyDescent="0.2">
      <c r="A641" s="443">
        <v>634</v>
      </c>
      <c r="B641" s="444">
        <v>6</v>
      </c>
      <c r="C641" s="709" t="s">
        <v>21</v>
      </c>
      <c r="D641" s="446">
        <v>45406</v>
      </c>
      <c r="E641" s="444">
        <v>46</v>
      </c>
      <c r="F641" s="759" t="s">
        <v>653</v>
      </c>
      <c r="G641" s="759" t="s">
        <v>2888</v>
      </c>
      <c r="H641" s="444" t="s">
        <v>124</v>
      </c>
      <c r="I641" s="344" t="s">
        <v>902</v>
      </c>
      <c r="J641" s="291" t="s">
        <v>902</v>
      </c>
      <c r="K641" s="448">
        <v>1</v>
      </c>
      <c r="L641" s="448">
        <v>40</v>
      </c>
      <c r="M641" s="446">
        <v>45415</v>
      </c>
      <c r="N641" s="728">
        <v>0.25</v>
      </c>
      <c r="O641" s="111">
        <v>45415</v>
      </c>
      <c r="P641" s="115">
        <v>0.66666666666666663</v>
      </c>
      <c r="Q641" s="115" t="s">
        <v>2889</v>
      </c>
      <c r="R641" s="112">
        <v>3124053566</v>
      </c>
      <c r="S641" s="291"/>
      <c r="T641" s="444">
        <v>84899</v>
      </c>
      <c r="U641" s="237"/>
      <c r="V641" s="110">
        <v>62</v>
      </c>
      <c r="W641" s="116"/>
      <c r="X641" s="110"/>
      <c r="Y641" s="110"/>
      <c r="Z641" s="116">
        <v>540356.44616119331</v>
      </c>
      <c r="AA641" s="689"/>
      <c r="AB641" s="470"/>
      <c r="AC641" s="470">
        <f t="shared" si="32"/>
        <v>540356.44616119331</v>
      </c>
      <c r="AD641" s="207"/>
      <c r="AE641" s="691"/>
      <c r="AF641" s="453" t="s">
        <v>4008</v>
      </c>
      <c r="AG641" s="467" t="str">
        <f>VLOOKUP(V641,PQ!$A:$BI,61,0)</f>
        <v>PROPIO-AFILIADO</v>
      </c>
      <c r="AH641" s="484">
        <f t="shared" si="25"/>
        <v>499754.06279664126</v>
      </c>
      <c r="AI641" s="484">
        <f t="shared" si="31"/>
        <v>62</v>
      </c>
      <c r="AJ641" s="470">
        <v>500000</v>
      </c>
      <c r="AK641" s="471">
        <v>7.4999999999999997E-2</v>
      </c>
      <c r="AL641" s="470">
        <f t="shared" si="33"/>
        <v>37500</v>
      </c>
      <c r="AM641" s="470">
        <f t="shared" si="34"/>
        <v>17500</v>
      </c>
      <c r="AN641" s="470">
        <f t="shared" si="35"/>
        <v>2070</v>
      </c>
      <c r="AO641" s="470">
        <f t="shared" si="36"/>
        <v>462500</v>
      </c>
      <c r="AP641" s="470">
        <f t="shared" si="37"/>
        <v>40356.446161193307</v>
      </c>
      <c r="AR641" s="764">
        <v>45473</v>
      </c>
    </row>
    <row r="642" spans="1:44" ht="16.5" hidden="1" customHeight="1" x14ac:dyDescent="0.2">
      <c r="A642" s="443">
        <v>635</v>
      </c>
      <c r="B642" s="444">
        <v>6</v>
      </c>
      <c r="C642" s="709" t="s">
        <v>21</v>
      </c>
      <c r="D642" s="446">
        <v>45406</v>
      </c>
      <c r="E642" s="444">
        <v>188</v>
      </c>
      <c r="F642" s="759" t="s">
        <v>1308</v>
      </c>
      <c r="G642" s="759" t="s">
        <v>2892</v>
      </c>
      <c r="H642" s="444" t="s">
        <v>3999</v>
      </c>
      <c r="I642" s="344" t="s">
        <v>902</v>
      </c>
      <c r="J642" s="291" t="s">
        <v>902</v>
      </c>
      <c r="K642" s="448">
        <v>2</v>
      </c>
      <c r="L642" s="448">
        <v>27</v>
      </c>
      <c r="M642" s="446">
        <v>45415</v>
      </c>
      <c r="N642" s="728">
        <v>0.29166666666666669</v>
      </c>
      <c r="O642" s="111">
        <v>45416</v>
      </c>
      <c r="P642" s="115">
        <v>0.79166666666666663</v>
      </c>
      <c r="Q642" s="115" t="s">
        <v>299</v>
      </c>
      <c r="R642" s="112">
        <v>3152210644</v>
      </c>
      <c r="S642" s="291"/>
      <c r="T642" s="444">
        <v>84900</v>
      </c>
      <c r="U642" s="123"/>
      <c r="V642" s="110">
        <v>441</v>
      </c>
      <c r="W642" s="116"/>
      <c r="X642" s="110"/>
      <c r="Y642" s="110"/>
      <c r="Z642" s="136">
        <v>1970144.1731357113</v>
      </c>
      <c r="AA642" s="689"/>
      <c r="AB642" s="470"/>
      <c r="AC642" s="470">
        <f t="shared" si="32"/>
        <v>1970144.1731357113</v>
      </c>
      <c r="AD642" s="207"/>
      <c r="AE642" s="691"/>
      <c r="AF642" s="453" t="s">
        <v>4008</v>
      </c>
      <c r="AG642" s="467" t="str">
        <f>VLOOKUP(V642,PQ!$A:$BI,61,0)</f>
        <v>PROPIO</v>
      </c>
      <c r="AH642" s="484">
        <f t="shared" si="25"/>
        <v>1822107.5399662941</v>
      </c>
      <c r="AI642" s="484">
        <f t="shared" si="31"/>
        <v>441</v>
      </c>
      <c r="AJ642" s="470">
        <f>+AC642</f>
        <v>1970144.1731357113</v>
      </c>
      <c r="AK642" s="471">
        <v>0</v>
      </c>
      <c r="AL642" s="470"/>
      <c r="AM642" s="470"/>
      <c r="AN642" s="470"/>
      <c r="AO642" s="470"/>
      <c r="AP642" s="470">
        <f>+AC642-AJ642</f>
        <v>0</v>
      </c>
      <c r="AR642" s="764">
        <v>45473</v>
      </c>
    </row>
    <row r="643" spans="1:44" ht="16.5" hidden="1" customHeight="1" x14ac:dyDescent="0.2">
      <c r="A643" s="443">
        <v>636</v>
      </c>
      <c r="B643" s="454">
        <v>6</v>
      </c>
      <c r="C643" s="710" t="s">
        <v>21</v>
      </c>
      <c r="D643" s="456">
        <v>45406</v>
      </c>
      <c r="E643" s="454">
        <v>86</v>
      </c>
      <c r="F643" s="760" t="s">
        <v>61</v>
      </c>
      <c r="G643" s="760" t="s">
        <v>2893</v>
      </c>
      <c r="H643" s="454"/>
      <c r="I643" s="717" t="s">
        <v>902</v>
      </c>
      <c r="J643" s="671" t="s">
        <v>902</v>
      </c>
      <c r="K643" s="457">
        <v>3</v>
      </c>
      <c r="L643" s="457">
        <v>21</v>
      </c>
      <c r="M643" s="456">
        <v>45415</v>
      </c>
      <c r="N643" s="729">
        <v>0.20833333333333334</v>
      </c>
      <c r="O643" s="183">
        <v>45417</v>
      </c>
      <c r="P643" s="368">
        <v>0.79166666666666663</v>
      </c>
      <c r="Q643" s="368" t="s">
        <v>2781</v>
      </c>
      <c r="R643" s="322">
        <v>3016288832</v>
      </c>
      <c r="S643" s="671"/>
      <c r="T643" s="454"/>
      <c r="U643" s="262"/>
      <c r="V643" s="186"/>
      <c r="W643" s="369"/>
      <c r="X643" s="186"/>
      <c r="Y643" s="186"/>
      <c r="Z643" s="369"/>
      <c r="AA643" s="687"/>
      <c r="AB643" s="470"/>
      <c r="AC643" s="470">
        <f t="shared" si="32"/>
        <v>0</v>
      </c>
      <c r="AD643" s="290" t="s">
        <v>827</v>
      </c>
      <c r="AE643" s="691"/>
      <c r="AF643" s="453"/>
      <c r="AG643" s="467" t="s">
        <v>827</v>
      </c>
      <c r="AH643" s="484"/>
      <c r="AI643" s="484"/>
      <c r="AJ643" s="470"/>
      <c r="AK643" s="471"/>
      <c r="AL643" s="470"/>
      <c r="AM643" s="470"/>
      <c r="AN643" s="470"/>
      <c r="AO643" s="470"/>
      <c r="AP643" s="470"/>
      <c r="AR643" s="764">
        <v>45473</v>
      </c>
    </row>
    <row r="644" spans="1:44" ht="16.5" hidden="1" customHeight="1" x14ac:dyDescent="0.2">
      <c r="A644" s="443">
        <v>637</v>
      </c>
      <c r="B644" s="444">
        <v>6</v>
      </c>
      <c r="C644" s="709" t="s">
        <v>21</v>
      </c>
      <c r="D644" s="446">
        <v>45406</v>
      </c>
      <c r="E644" s="444">
        <v>67</v>
      </c>
      <c r="F644" s="759" t="s">
        <v>1270</v>
      </c>
      <c r="G644" s="759" t="s">
        <v>2894</v>
      </c>
      <c r="H644" s="444" t="s">
        <v>345</v>
      </c>
      <c r="I644" s="344" t="s">
        <v>902</v>
      </c>
      <c r="J644" s="291" t="s">
        <v>902</v>
      </c>
      <c r="K644" s="448">
        <v>3</v>
      </c>
      <c r="L644" s="448">
        <v>45</v>
      </c>
      <c r="M644" s="446">
        <v>45415</v>
      </c>
      <c r="N644" s="728">
        <v>0.20833333333333334</v>
      </c>
      <c r="O644" s="111">
        <v>45417</v>
      </c>
      <c r="P644" s="115">
        <v>0.66666666666666663</v>
      </c>
      <c r="Q644" s="115" t="s">
        <v>2895</v>
      </c>
      <c r="R644" s="112">
        <v>3132529947</v>
      </c>
      <c r="S644" s="291"/>
      <c r="T644" s="444">
        <v>84901</v>
      </c>
      <c r="U644" s="123"/>
      <c r="V644" s="110">
        <v>391</v>
      </c>
      <c r="W644" s="116"/>
      <c r="X644" s="110"/>
      <c r="Y644" s="110"/>
      <c r="Z644" s="16">
        <v>1863298.0902110117</v>
      </c>
      <c r="AA644" s="689">
        <v>1</v>
      </c>
      <c r="AB644" s="470">
        <v>1311360</v>
      </c>
      <c r="AC644" s="470">
        <f t="shared" si="32"/>
        <v>3174658.0902110115</v>
      </c>
      <c r="AD644" s="207"/>
      <c r="AE644" s="691"/>
      <c r="AF644" s="453" t="s">
        <v>4008</v>
      </c>
      <c r="AG644" s="467" t="str">
        <f>VLOOKUP(V644,PQ!$A:$BI,61,0)</f>
        <v>SOCIO</v>
      </c>
      <c r="AH644" s="484">
        <f t="shared" si="25"/>
        <v>2936114.281312556</v>
      </c>
      <c r="AI644" s="484">
        <f t="shared" si="31"/>
        <v>391</v>
      </c>
      <c r="AJ644" s="470">
        <v>2700000</v>
      </c>
      <c r="AK644" s="471">
        <v>7.4999999999999997E-2</v>
      </c>
      <c r="AL644" s="470">
        <f t="shared" si="33"/>
        <v>202500</v>
      </c>
      <c r="AM644" s="470">
        <f t="shared" si="34"/>
        <v>94500.000000000015</v>
      </c>
      <c r="AN644" s="470">
        <f t="shared" si="35"/>
        <v>11177.999999999998</v>
      </c>
      <c r="AO644" s="470">
        <f t="shared" si="36"/>
        <v>2497500</v>
      </c>
      <c r="AP644" s="470">
        <f t="shared" si="37"/>
        <v>474658.09021101147</v>
      </c>
      <c r="AR644" s="764">
        <v>45473</v>
      </c>
    </row>
    <row r="645" spans="1:44" ht="16.5" hidden="1" customHeight="1" x14ac:dyDescent="0.2">
      <c r="A645" s="443">
        <v>638</v>
      </c>
      <c r="B645" s="444">
        <v>6</v>
      </c>
      <c r="C645" s="709" t="s">
        <v>21</v>
      </c>
      <c r="D645" s="446">
        <v>45406</v>
      </c>
      <c r="E645" s="444">
        <v>30</v>
      </c>
      <c r="F645" s="759" t="s">
        <v>314</v>
      </c>
      <c r="G645" s="759" t="s">
        <v>2896</v>
      </c>
      <c r="H645" s="444" t="s">
        <v>316</v>
      </c>
      <c r="I645" s="344" t="s">
        <v>902</v>
      </c>
      <c r="J645" s="291" t="s">
        <v>902</v>
      </c>
      <c r="K645" s="448">
        <v>3</v>
      </c>
      <c r="L645" s="448">
        <v>28</v>
      </c>
      <c r="M645" s="446">
        <v>45415</v>
      </c>
      <c r="N645" s="728">
        <v>0.22916666666666666</v>
      </c>
      <c r="O645" s="111">
        <v>45417</v>
      </c>
      <c r="P645" s="115">
        <v>0.95833333333333337</v>
      </c>
      <c r="Q645" s="115" t="s">
        <v>2897</v>
      </c>
      <c r="R645" s="112">
        <v>3103369613</v>
      </c>
      <c r="S645" s="291"/>
      <c r="T645" s="444">
        <v>84902</v>
      </c>
      <c r="U645" s="123"/>
      <c r="V645" s="110">
        <v>312</v>
      </c>
      <c r="W645" s="116"/>
      <c r="X645" s="110"/>
      <c r="Y645" s="110"/>
      <c r="Z645" s="116">
        <v>3299296.5623798203</v>
      </c>
      <c r="AA645" s="689"/>
      <c r="AB645" s="470"/>
      <c r="AC645" s="470">
        <f t="shared" si="32"/>
        <v>3299296.5623798203</v>
      </c>
      <c r="AD645" s="207"/>
      <c r="AE645" s="691"/>
      <c r="AF645" s="453" t="s">
        <v>4008</v>
      </c>
      <c r="AG645" s="467" t="str">
        <f>VLOOKUP(V645,PQ!$A:$BI,61,0)</f>
        <v>AFILIADO</v>
      </c>
      <c r="AH645" s="484">
        <f t="shared" si="25"/>
        <v>3051387.4186826004</v>
      </c>
      <c r="AI645" s="484">
        <f t="shared" si="31"/>
        <v>312</v>
      </c>
      <c r="AJ645" s="470">
        <v>3000000</v>
      </c>
      <c r="AK645" s="471">
        <v>7.4999999999999997E-2</v>
      </c>
      <c r="AL645" s="470">
        <f t="shared" si="33"/>
        <v>225000</v>
      </c>
      <c r="AM645" s="470">
        <f t="shared" si="34"/>
        <v>105000.00000000001</v>
      </c>
      <c r="AN645" s="470">
        <f t="shared" si="35"/>
        <v>12419.999999999998</v>
      </c>
      <c r="AO645" s="470">
        <f t="shared" si="36"/>
        <v>2775000</v>
      </c>
      <c r="AP645" s="470">
        <f t="shared" si="37"/>
        <v>299296.56237982027</v>
      </c>
      <c r="AR645" s="764">
        <v>45473</v>
      </c>
    </row>
    <row r="646" spans="1:44" ht="16.5" hidden="1" customHeight="1" x14ac:dyDescent="0.2">
      <c r="A646" s="443">
        <v>639</v>
      </c>
      <c r="B646" s="444">
        <v>6</v>
      </c>
      <c r="C646" s="709" t="s">
        <v>21</v>
      </c>
      <c r="D646" s="446">
        <v>45406</v>
      </c>
      <c r="E646" s="444">
        <v>35</v>
      </c>
      <c r="F646" s="759" t="s">
        <v>461</v>
      </c>
      <c r="G646" s="759" t="s">
        <v>2898</v>
      </c>
      <c r="H646" s="444" t="s">
        <v>2628</v>
      </c>
      <c r="I646" s="344" t="s">
        <v>902</v>
      </c>
      <c r="J646" s="291" t="s">
        <v>902</v>
      </c>
      <c r="K646" s="448">
        <v>2</v>
      </c>
      <c r="L646" s="448">
        <v>11</v>
      </c>
      <c r="M646" s="446">
        <v>45415</v>
      </c>
      <c r="N646" s="728">
        <v>0.20833333333333334</v>
      </c>
      <c r="O646" s="111">
        <v>45416</v>
      </c>
      <c r="P646" s="115">
        <v>0.91666666666666663</v>
      </c>
      <c r="Q646" s="115" t="s">
        <v>2899</v>
      </c>
      <c r="R646" s="112">
        <v>3227021431</v>
      </c>
      <c r="S646" s="291"/>
      <c r="T646" s="444">
        <v>84903</v>
      </c>
      <c r="U646" s="344"/>
      <c r="V646" s="110">
        <v>52</v>
      </c>
      <c r="W646" s="116"/>
      <c r="X646" s="110"/>
      <c r="Y646" s="110"/>
      <c r="Z646" s="116">
        <v>1828550.0138194521</v>
      </c>
      <c r="AA646" s="689"/>
      <c r="AB646" s="470"/>
      <c r="AC646" s="470">
        <f t="shared" si="32"/>
        <v>1828550.0138194521</v>
      </c>
      <c r="AD646" s="207"/>
      <c r="AE646" s="691"/>
      <c r="AF646" s="453" t="s">
        <v>4008</v>
      </c>
      <c r="AG646" s="467" t="str">
        <f>VLOOKUP(V646,PQ!$A:$BI,61,0)</f>
        <v>SOCIO</v>
      </c>
      <c r="AH646" s="484">
        <f t="shared" si="25"/>
        <v>1691152.7657810585</v>
      </c>
      <c r="AI646" s="484">
        <f t="shared" si="31"/>
        <v>52</v>
      </c>
      <c r="AJ646" s="470">
        <v>1600000</v>
      </c>
      <c r="AK646" s="471">
        <v>7.4999999999999997E-2</v>
      </c>
      <c r="AL646" s="470">
        <f t="shared" si="33"/>
        <v>120000</v>
      </c>
      <c r="AM646" s="470">
        <f t="shared" si="34"/>
        <v>56000.000000000007</v>
      </c>
      <c r="AN646" s="470">
        <f t="shared" si="35"/>
        <v>6623.9999999999991</v>
      </c>
      <c r="AO646" s="470">
        <f t="shared" si="36"/>
        <v>1480000</v>
      </c>
      <c r="AP646" s="470">
        <f t="shared" si="37"/>
        <v>228550.01381945214</v>
      </c>
      <c r="AR646" s="764">
        <v>45473</v>
      </c>
    </row>
    <row r="647" spans="1:44" ht="16.5" hidden="1" customHeight="1" x14ac:dyDescent="0.2">
      <c r="A647" s="443">
        <v>640</v>
      </c>
      <c r="B647" s="444">
        <v>12</v>
      </c>
      <c r="C647" s="709" t="s">
        <v>139</v>
      </c>
      <c r="D647" s="446">
        <v>45406</v>
      </c>
      <c r="E647" s="444">
        <v>153</v>
      </c>
      <c r="F647" s="759" t="s">
        <v>122</v>
      </c>
      <c r="G647" s="759" t="s">
        <v>122</v>
      </c>
      <c r="H647" s="444" t="s">
        <v>124</v>
      </c>
      <c r="I647" s="344" t="s">
        <v>756</v>
      </c>
      <c r="J647" s="291" t="s">
        <v>756</v>
      </c>
      <c r="K647" s="448">
        <v>1</v>
      </c>
      <c r="L647" s="448">
        <v>42</v>
      </c>
      <c r="M647" s="446">
        <v>45415</v>
      </c>
      <c r="N647" s="728">
        <v>0.27083333333333331</v>
      </c>
      <c r="O647" s="111">
        <v>45415</v>
      </c>
      <c r="P647" s="115">
        <v>0.79166666666666663</v>
      </c>
      <c r="Q647" s="115" t="s">
        <v>2803</v>
      </c>
      <c r="R647" s="112">
        <v>3132931219</v>
      </c>
      <c r="S647" s="291" t="s">
        <v>2802</v>
      </c>
      <c r="T647" s="444">
        <v>84904</v>
      </c>
      <c r="U647" s="253"/>
      <c r="V647" s="110">
        <v>374</v>
      </c>
      <c r="W647" s="116"/>
      <c r="X647" s="110"/>
      <c r="Y647" s="110"/>
      <c r="Z647" s="116">
        <v>577622.40796541353</v>
      </c>
      <c r="AA647" s="689"/>
      <c r="AB647" s="470"/>
      <c r="AC647" s="470">
        <f t="shared" si="32"/>
        <v>577622.40796541353</v>
      </c>
      <c r="AD647" s="207"/>
      <c r="AE647" s="691"/>
      <c r="AF647" s="453" t="s">
        <v>4008</v>
      </c>
      <c r="AG647" s="467" t="str">
        <f>VLOOKUP(V647,PQ!$A:$BI,61,0)</f>
        <v>AFILIADO</v>
      </c>
      <c r="AH647" s="484">
        <f t="shared" si="25"/>
        <v>534219.86023089231</v>
      </c>
      <c r="AI647" s="484">
        <f t="shared" si="31"/>
        <v>374</v>
      </c>
      <c r="AJ647" s="470">
        <v>500000</v>
      </c>
      <c r="AK647" s="471">
        <v>7.4999999999999997E-2</v>
      </c>
      <c r="AL647" s="470">
        <f t="shared" si="33"/>
        <v>37500</v>
      </c>
      <c r="AM647" s="470">
        <f t="shared" si="34"/>
        <v>17500</v>
      </c>
      <c r="AN647" s="470">
        <f t="shared" si="35"/>
        <v>2070</v>
      </c>
      <c r="AO647" s="470">
        <f t="shared" si="36"/>
        <v>462500</v>
      </c>
      <c r="AP647" s="470">
        <f t="shared" si="37"/>
        <v>77622.407965413528</v>
      </c>
      <c r="AR647" s="764">
        <v>45473</v>
      </c>
    </row>
    <row r="648" spans="1:44" ht="16.5" hidden="1" customHeight="1" x14ac:dyDescent="0.2">
      <c r="A648" s="443">
        <v>641</v>
      </c>
      <c r="B648" s="444">
        <v>6</v>
      </c>
      <c r="C648" s="709" t="s">
        <v>21</v>
      </c>
      <c r="D648" s="446">
        <v>45406</v>
      </c>
      <c r="E648" s="444">
        <v>32</v>
      </c>
      <c r="F648" s="759" t="s">
        <v>117</v>
      </c>
      <c r="G648" s="759" t="s">
        <v>2836</v>
      </c>
      <c r="H648" s="444" t="s">
        <v>56</v>
      </c>
      <c r="I648" s="344" t="s">
        <v>902</v>
      </c>
      <c r="J648" s="291" t="s">
        <v>902</v>
      </c>
      <c r="K648" s="448">
        <v>1</v>
      </c>
      <c r="L648" s="448">
        <v>25</v>
      </c>
      <c r="M648" s="446">
        <v>45416</v>
      </c>
      <c r="N648" s="728">
        <v>0.29166666666666669</v>
      </c>
      <c r="O648" s="111">
        <v>45416</v>
      </c>
      <c r="P648" s="115">
        <v>0.75</v>
      </c>
      <c r="Q648" s="115" t="s">
        <v>2837</v>
      </c>
      <c r="R648" s="112">
        <v>3004847586</v>
      </c>
      <c r="S648" s="291" t="s">
        <v>3044</v>
      </c>
      <c r="T648" s="444">
        <v>84930</v>
      </c>
      <c r="U648" s="253"/>
      <c r="V648" s="110">
        <v>207</v>
      </c>
      <c r="W648" s="116"/>
      <c r="X648" s="110"/>
      <c r="Y648" s="110"/>
      <c r="Z648" s="116">
        <v>951540.96871394629</v>
      </c>
      <c r="AA648" s="689"/>
      <c r="AB648" s="470"/>
      <c r="AC648" s="470">
        <f t="shared" si="32"/>
        <v>951540.96871394629</v>
      </c>
      <c r="AD648" s="207"/>
      <c r="AE648" s="691"/>
      <c r="AF648" s="453" t="s">
        <v>4008</v>
      </c>
      <c r="AG648" s="467" t="str">
        <f>VLOOKUP(V648,PQ!$A:$BI,61,0)</f>
        <v>SOCIO</v>
      </c>
      <c r="AH648" s="484">
        <f t="shared" si="25"/>
        <v>880042.18032478041</v>
      </c>
      <c r="AI648" s="484">
        <f t="shared" si="31"/>
        <v>207</v>
      </c>
      <c r="AJ648" s="470">
        <v>850000</v>
      </c>
      <c r="AK648" s="471">
        <v>7.4999999999999997E-2</v>
      </c>
      <c r="AL648" s="470">
        <f t="shared" si="33"/>
        <v>63750</v>
      </c>
      <c r="AM648" s="470">
        <f t="shared" si="34"/>
        <v>29750.000000000004</v>
      </c>
      <c r="AN648" s="470">
        <f t="shared" si="35"/>
        <v>3518.9999999999995</v>
      </c>
      <c r="AO648" s="470">
        <f t="shared" si="36"/>
        <v>786250</v>
      </c>
      <c r="AP648" s="470">
        <f t="shared" si="37"/>
        <v>101540.96871394629</v>
      </c>
      <c r="AR648" s="764">
        <v>45473</v>
      </c>
    </row>
    <row r="649" spans="1:44" ht="16.5" hidden="1" customHeight="1" x14ac:dyDescent="0.2">
      <c r="A649" s="443">
        <v>642</v>
      </c>
      <c r="B649" s="444">
        <v>6</v>
      </c>
      <c r="C649" s="709" t="s">
        <v>21</v>
      </c>
      <c r="D649" s="446">
        <v>45406</v>
      </c>
      <c r="E649" s="444">
        <v>72</v>
      </c>
      <c r="F649" s="759" t="s">
        <v>505</v>
      </c>
      <c r="G649" s="759" t="s">
        <v>2900</v>
      </c>
      <c r="H649" s="444" t="s">
        <v>133</v>
      </c>
      <c r="I649" s="344" t="s">
        <v>902</v>
      </c>
      <c r="J649" s="291" t="s">
        <v>902</v>
      </c>
      <c r="K649" s="448">
        <v>1</v>
      </c>
      <c r="L649" s="448">
        <v>10</v>
      </c>
      <c r="M649" s="446">
        <v>45416</v>
      </c>
      <c r="N649" s="728">
        <v>0.29166666666666669</v>
      </c>
      <c r="O649" s="111">
        <v>45416</v>
      </c>
      <c r="P649" s="115">
        <v>0.79166666666666663</v>
      </c>
      <c r="Q649" s="115" t="s">
        <v>2901</v>
      </c>
      <c r="R649" s="112">
        <v>3114498092</v>
      </c>
      <c r="S649" s="291"/>
      <c r="T649" s="444">
        <v>84931</v>
      </c>
      <c r="U649" s="253"/>
      <c r="V649" s="110">
        <v>468</v>
      </c>
      <c r="W649" s="116"/>
      <c r="X649" s="110"/>
      <c r="Y649" s="110"/>
      <c r="Z649" s="116">
        <v>505608.36976963381</v>
      </c>
      <c r="AA649" s="689"/>
      <c r="AB649" s="470"/>
      <c r="AC649" s="470">
        <f t="shared" si="32"/>
        <v>505608.36976963381</v>
      </c>
      <c r="AD649" s="207"/>
      <c r="AE649" s="691"/>
      <c r="AF649" s="453" t="s">
        <v>4008</v>
      </c>
      <c r="AG649" s="467" t="str">
        <f>VLOOKUP(V649,PQ!$A:$BI,61,0)</f>
        <v>PROPIO</v>
      </c>
      <c r="AH649" s="484">
        <f t="shared" si="25"/>
        <v>467616.9568651435</v>
      </c>
      <c r="AI649" s="484">
        <f t="shared" si="31"/>
        <v>468</v>
      </c>
      <c r="AJ649" s="470">
        <f t="shared" ref="AJ649:AJ650" si="38">+AC649</f>
        <v>505608.36976963381</v>
      </c>
      <c r="AK649" s="471">
        <v>0</v>
      </c>
      <c r="AL649" s="470"/>
      <c r="AM649" s="470"/>
      <c r="AN649" s="470"/>
      <c r="AO649" s="470"/>
      <c r="AP649" s="470">
        <f t="shared" si="37"/>
        <v>0</v>
      </c>
      <c r="AR649" s="764">
        <v>45473</v>
      </c>
    </row>
    <row r="650" spans="1:44" ht="16.5" customHeight="1" x14ac:dyDescent="0.2">
      <c r="A650" s="443">
        <v>643</v>
      </c>
      <c r="B650" s="444">
        <v>2024</v>
      </c>
      <c r="C650" s="685" t="s">
        <v>2703</v>
      </c>
      <c r="D650" s="446">
        <v>45407</v>
      </c>
      <c r="E650" s="445">
        <v>114</v>
      </c>
      <c r="F650" s="762" t="s">
        <v>2922</v>
      </c>
      <c r="G650" s="762" t="s">
        <v>2922</v>
      </c>
      <c r="H650" s="445" t="s">
        <v>2648</v>
      </c>
      <c r="I650" s="344" t="s">
        <v>902</v>
      </c>
      <c r="J650" s="291" t="s">
        <v>902</v>
      </c>
      <c r="K650" s="756">
        <v>1</v>
      </c>
      <c r="L650" s="756">
        <v>30</v>
      </c>
      <c r="M650" s="446">
        <v>45416</v>
      </c>
      <c r="N650" s="730">
        <v>0.27083333333333331</v>
      </c>
      <c r="O650" s="101">
        <v>45416</v>
      </c>
      <c r="P650" s="372">
        <v>0.625</v>
      </c>
      <c r="Q650" s="106" t="s">
        <v>2923</v>
      </c>
      <c r="R650" s="112" t="s">
        <v>2973</v>
      </c>
      <c r="S650" s="683" t="s">
        <v>3044</v>
      </c>
      <c r="T650" s="444">
        <v>84932</v>
      </c>
      <c r="U650" s="253"/>
      <c r="V650" s="110">
        <v>472</v>
      </c>
      <c r="W650" s="110"/>
      <c r="X650" s="110"/>
      <c r="Y650" s="110"/>
      <c r="Z650" s="116">
        <v>653413.2742801843</v>
      </c>
      <c r="AA650" s="695"/>
      <c r="AB650" s="470"/>
      <c r="AC650" s="470">
        <f t="shared" si="32"/>
        <v>653413.2742801843</v>
      </c>
      <c r="AD650" s="207"/>
      <c r="AE650" s="691"/>
      <c r="AF650" s="453" t="s">
        <v>4008</v>
      </c>
      <c r="AG650" s="467" t="str">
        <f>VLOOKUP(V650,PQ!$A:$BI,61,0)</f>
        <v>PROPIO</v>
      </c>
      <c r="AH650" s="484">
        <f t="shared" si="25"/>
        <v>604315.80085077125</v>
      </c>
      <c r="AI650" s="484">
        <f t="shared" si="31"/>
        <v>472</v>
      </c>
      <c r="AJ650" s="470">
        <f t="shared" si="38"/>
        <v>653413.2742801843</v>
      </c>
      <c r="AK650" s="471">
        <v>0</v>
      </c>
      <c r="AL650" s="470"/>
      <c r="AM650" s="470"/>
      <c r="AN650" s="470"/>
      <c r="AO650" s="470"/>
      <c r="AP650" s="470">
        <f t="shared" si="37"/>
        <v>0</v>
      </c>
      <c r="AR650" s="764">
        <v>45473</v>
      </c>
    </row>
    <row r="651" spans="1:44" ht="16.5" hidden="1" customHeight="1" x14ac:dyDescent="0.2">
      <c r="A651" s="443">
        <v>644</v>
      </c>
      <c r="B651" s="454"/>
      <c r="C651" s="711" t="s">
        <v>2757</v>
      </c>
      <c r="D651" s="456">
        <v>45408</v>
      </c>
      <c r="E651" s="455">
        <v>205</v>
      </c>
      <c r="F651" s="763" t="s">
        <v>2930</v>
      </c>
      <c r="G651" s="763" t="s">
        <v>2930</v>
      </c>
      <c r="H651" s="455"/>
      <c r="I651" s="718" t="s">
        <v>2931</v>
      </c>
      <c r="J651" s="672" t="s">
        <v>2931</v>
      </c>
      <c r="K651" s="757">
        <v>3</v>
      </c>
      <c r="L651" s="757">
        <v>25</v>
      </c>
      <c r="M651" s="456">
        <v>45416</v>
      </c>
      <c r="N651" s="731">
        <v>0.25</v>
      </c>
      <c r="O651" s="373">
        <v>45418</v>
      </c>
      <c r="P651" s="325" t="s">
        <v>642</v>
      </c>
      <c r="Q651" s="309" t="s">
        <v>2932</v>
      </c>
      <c r="R651" s="309">
        <v>3202699044</v>
      </c>
      <c r="S651" s="671"/>
      <c r="T651" s="454"/>
      <c r="U651" s="736"/>
      <c r="V651" s="186"/>
      <c r="W651" s="186"/>
      <c r="X651" s="186"/>
      <c r="Y651" s="186"/>
      <c r="Z651" s="181"/>
      <c r="AA651" s="696"/>
      <c r="AB651" s="470"/>
      <c r="AC651" s="470">
        <f t="shared" si="32"/>
        <v>0</v>
      </c>
      <c r="AD651" s="290" t="s">
        <v>827</v>
      </c>
      <c r="AE651" s="691"/>
      <c r="AF651" s="453"/>
      <c r="AG651" s="467" t="s">
        <v>827</v>
      </c>
      <c r="AH651" s="484"/>
      <c r="AI651" s="484"/>
      <c r="AJ651" s="470"/>
      <c r="AK651" s="471"/>
      <c r="AL651" s="470"/>
      <c r="AM651" s="470"/>
      <c r="AN651" s="470"/>
      <c r="AO651" s="470"/>
      <c r="AP651" s="470"/>
      <c r="AR651" s="764">
        <v>45473</v>
      </c>
    </row>
    <row r="652" spans="1:44" ht="16.5" hidden="1" customHeight="1" x14ac:dyDescent="0.2">
      <c r="A652" s="443">
        <v>645</v>
      </c>
      <c r="B652" s="444"/>
      <c r="C652" s="709" t="s">
        <v>2757</v>
      </c>
      <c r="D652" s="446">
        <v>45408</v>
      </c>
      <c r="E652" s="444">
        <v>200</v>
      </c>
      <c r="F652" s="759" t="s">
        <v>2941</v>
      </c>
      <c r="G652" s="759" t="s">
        <v>2941</v>
      </c>
      <c r="H652" s="445" t="s">
        <v>212</v>
      </c>
      <c r="I652" s="344" t="s">
        <v>902</v>
      </c>
      <c r="J652" s="291" t="s">
        <v>902</v>
      </c>
      <c r="K652" s="448">
        <v>2</v>
      </c>
      <c r="L652" s="448">
        <v>25</v>
      </c>
      <c r="M652" s="446">
        <v>45416</v>
      </c>
      <c r="N652" s="728">
        <v>0.25</v>
      </c>
      <c r="O652" s="111">
        <v>45417</v>
      </c>
      <c r="P652" s="115" t="s">
        <v>642</v>
      </c>
      <c r="Q652" s="115" t="s">
        <v>2942</v>
      </c>
      <c r="R652" s="112">
        <v>3005609192</v>
      </c>
      <c r="S652" s="291" t="s">
        <v>3044</v>
      </c>
      <c r="T652" s="444">
        <v>84933</v>
      </c>
      <c r="U652" s="237"/>
      <c r="V652" s="110">
        <v>378</v>
      </c>
      <c r="W652" s="116"/>
      <c r="X652" s="110"/>
      <c r="Y652" s="110"/>
      <c r="Z652" s="116">
        <v>3858783.1173735922</v>
      </c>
      <c r="AA652" s="689"/>
      <c r="AB652" s="470"/>
      <c r="AC652" s="470">
        <f t="shared" si="32"/>
        <v>3858783.1173735922</v>
      </c>
      <c r="AD652" s="207"/>
      <c r="AE652" s="691"/>
      <c r="AF652" s="453" t="s">
        <v>4008</v>
      </c>
      <c r="AG652" s="467" t="str">
        <f>VLOOKUP(V652,PQ!$A:$BI,61,0)</f>
        <v>SOCIO</v>
      </c>
      <c r="AH652" s="484">
        <f t="shared" si="25"/>
        <v>3568834.1539341407</v>
      </c>
      <c r="AI652" s="484">
        <f t="shared" si="31"/>
        <v>378</v>
      </c>
      <c r="AJ652" s="470">
        <v>3000000</v>
      </c>
      <c r="AK652" s="471">
        <v>7.4999999999999997E-2</v>
      </c>
      <c r="AL652" s="470">
        <f t="shared" si="33"/>
        <v>225000</v>
      </c>
      <c r="AM652" s="470">
        <f t="shared" si="34"/>
        <v>105000.00000000001</v>
      </c>
      <c r="AN652" s="470">
        <f t="shared" si="35"/>
        <v>12419.999999999998</v>
      </c>
      <c r="AO652" s="470">
        <f t="shared" si="36"/>
        <v>2775000</v>
      </c>
      <c r="AP652" s="470">
        <f t="shared" si="37"/>
        <v>858783.11737359222</v>
      </c>
      <c r="AR652" s="764">
        <v>45473</v>
      </c>
    </row>
    <row r="653" spans="1:44" ht="16.5" hidden="1" customHeight="1" x14ac:dyDescent="0.2">
      <c r="A653" s="443">
        <v>646</v>
      </c>
      <c r="B653" s="444">
        <v>11</v>
      </c>
      <c r="C653" s="709" t="s">
        <v>139</v>
      </c>
      <c r="D653" s="446">
        <v>45399</v>
      </c>
      <c r="E653" s="444">
        <v>146</v>
      </c>
      <c r="F653" s="759" t="s">
        <v>2861</v>
      </c>
      <c r="G653" s="759" t="s">
        <v>2861</v>
      </c>
      <c r="H653" s="448" t="s">
        <v>302</v>
      </c>
      <c r="I653" s="344" t="s">
        <v>2862</v>
      </c>
      <c r="J653" s="291" t="s">
        <v>2862</v>
      </c>
      <c r="K653" s="448">
        <v>2</v>
      </c>
      <c r="L653" s="448">
        <v>37</v>
      </c>
      <c r="M653" s="446">
        <v>45417</v>
      </c>
      <c r="N653" s="728">
        <v>0.20833333333333334</v>
      </c>
      <c r="O653" s="111">
        <v>45418</v>
      </c>
      <c r="P653" s="115">
        <v>0.83333333333333337</v>
      </c>
      <c r="Q653" s="115" t="s">
        <v>2859</v>
      </c>
      <c r="R653" s="112">
        <v>3005505497</v>
      </c>
      <c r="S653" s="252" t="s">
        <v>2795</v>
      </c>
      <c r="T653" s="444">
        <v>84946</v>
      </c>
      <c r="U653" s="237"/>
      <c r="V653" s="110">
        <v>480</v>
      </c>
      <c r="W653" s="116"/>
      <c r="X653" s="110"/>
      <c r="Y653" s="110"/>
      <c r="Z653" s="116">
        <v>1771392.128406791</v>
      </c>
      <c r="AA653" s="689"/>
      <c r="AB653" s="470"/>
      <c r="AC653" s="470">
        <f t="shared" si="32"/>
        <v>1771392.128406791</v>
      </c>
      <c r="AD653" s="207"/>
      <c r="AE653" s="691"/>
      <c r="AF653" s="453" t="s">
        <v>4008</v>
      </c>
      <c r="AG653" s="467" t="str">
        <f>VLOOKUP(V653,PQ!$A:$BI,61,0)</f>
        <v>SOCIO</v>
      </c>
      <c r="AH653" s="484">
        <f t="shared" si="25"/>
        <v>1638289.7238783047</v>
      </c>
      <c r="AI653" s="484">
        <f t="shared" si="31"/>
        <v>480</v>
      </c>
      <c r="AJ653" s="470">
        <v>1700000</v>
      </c>
      <c r="AK653" s="471">
        <v>7.4999999999999997E-2</v>
      </c>
      <c r="AL653" s="470">
        <f t="shared" si="33"/>
        <v>127500</v>
      </c>
      <c r="AM653" s="470">
        <f t="shared" si="34"/>
        <v>59500.000000000007</v>
      </c>
      <c r="AN653" s="470">
        <f t="shared" si="35"/>
        <v>7037.9999999999991</v>
      </c>
      <c r="AO653" s="470">
        <f t="shared" si="36"/>
        <v>1572500</v>
      </c>
      <c r="AP653" s="470">
        <f t="shared" si="37"/>
        <v>71392.128406791016</v>
      </c>
      <c r="AR653" s="764">
        <v>45473</v>
      </c>
    </row>
    <row r="654" spans="1:44" ht="16.5" hidden="1" customHeight="1" x14ac:dyDescent="0.2">
      <c r="A654" s="443">
        <v>647</v>
      </c>
      <c r="B654" s="444">
        <v>6</v>
      </c>
      <c r="C654" s="709" t="s">
        <v>21</v>
      </c>
      <c r="D654" s="446">
        <v>45406</v>
      </c>
      <c r="E654" s="444">
        <v>91</v>
      </c>
      <c r="F654" s="759" t="s">
        <v>800</v>
      </c>
      <c r="G654" s="759" t="s">
        <v>2902</v>
      </c>
      <c r="H654" s="444" t="s">
        <v>93</v>
      </c>
      <c r="I654" s="344" t="s">
        <v>902</v>
      </c>
      <c r="J654" s="291" t="s">
        <v>902</v>
      </c>
      <c r="K654" s="448">
        <v>1</v>
      </c>
      <c r="L654" s="448">
        <v>23</v>
      </c>
      <c r="M654" s="446">
        <v>45417</v>
      </c>
      <c r="N654" s="728">
        <v>0.29166666666666669</v>
      </c>
      <c r="O654" s="111">
        <v>45417</v>
      </c>
      <c r="P654" s="115">
        <v>0.79166666666666663</v>
      </c>
      <c r="Q654" s="115" t="s">
        <v>2903</v>
      </c>
      <c r="R654" s="112">
        <v>3132210644</v>
      </c>
      <c r="S654" s="291"/>
      <c r="T654" s="444">
        <v>84947</v>
      </c>
      <c r="U654" s="237"/>
      <c r="V654" s="110">
        <v>472</v>
      </c>
      <c r="W654" s="116"/>
      <c r="X654" s="110"/>
      <c r="Y654" s="110"/>
      <c r="Z654" s="116">
        <v>673305.19788862474</v>
      </c>
      <c r="AA654" s="689"/>
      <c r="AB654" s="470"/>
      <c r="AC654" s="470">
        <f t="shared" si="32"/>
        <v>673305.19788862474</v>
      </c>
      <c r="AD654" s="207"/>
      <c r="AE654" s="691"/>
      <c r="AF654" s="453" t="s">
        <v>4008</v>
      </c>
      <c r="AG654" s="467" t="str">
        <f>VLOOKUP(V654,PQ!$A:$BI,61,0)</f>
        <v>PROPIO</v>
      </c>
      <c r="AH654" s="484">
        <f t="shared" si="25"/>
        <v>622713.04531927349</v>
      </c>
      <c r="AI654" s="484">
        <f t="shared" si="31"/>
        <v>472</v>
      </c>
      <c r="AJ654" s="470">
        <f>+AC654</f>
        <v>673305.19788862474</v>
      </c>
      <c r="AK654" s="471">
        <v>0</v>
      </c>
      <c r="AL654" s="470"/>
      <c r="AM654" s="470"/>
      <c r="AN654" s="470"/>
      <c r="AO654" s="470"/>
      <c r="AP654" s="470">
        <f>+AC654-AJ654</f>
        <v>0</v>
      </c>
      <c r="AR654" s="764">
        <v>45473</v>
      </c>
    </row>
    <row r="655" spans="1:44" ht="16.5" hidden="1" customHeight="1" x14ac:dyDescent="0.2">
      <c r="A655" s="443">
        <v>648</v>
      </c>
      <c r="B655" s="444"/>
      <c r="C655" s="709" t="s">
        <v>139</v>
      </c>
      <c r="D655" s="446">
        <v>45397</v>
      </c>
      <c r="E655" s="444">
        <v>192</v>
      </c>
      <c r="F655" s="759" t="s">
        <v>340</v>
      </c>
      <c r="G655" s="759" t="s">
        <v>340</v>
      </c>
      <c r="H655" s="448" t="s">
        <v>168</v>
      </c>
      <c r="I655" s="344" t="s">
        <v>2786</v>
      </c>
      <c r="J655" s="291" t="s">
        <v>2786</v>
      </c>
      <c r="K655" s="448">
        <v>3</v>
      </c>
      <c r="L655" s="448">
        <v>36</v>
      </c>
      <c r="M655" s="446">
        <v>45418</v>
      </c>
      <c r="N655" s="728">
        <v>0.25</v>
      </c>
      <c r="O655" s="111">
        <v>45420</v>
      </c>
      <c r="P655" s="115" t="s">
        <v>2800</v>
      </c>
      <c r="Q655" s="115" t="s">
        <v>2801</v>
      </c>
      <c r="R655" s="112">
        <v>3053823121</v>
      </c>
      <c r="S655" s="252" t="s">
        <v>2802</v>
      </c>
      <c r="T655" s="444">
        <v>84948</v>
      </c>
      <c r="U655" s="237">
        <v>128832</v>
      </c>
      <c r="V655" s="110">
        <v>396</v>
      </c>
      <c r="W655" s="116"/>
      <c r="X655" s="110"/>
      <c r="Y655" s="110"/>
      <c r="Z655" s="116">
        <v>1724188.8252278576</v>
      </c>
      <c r="AA655" s="689"/>
      <c r="AB655" s="470"/>
      <c r="AC655" s="470">
        <f t="shared" si="32"/>
        <v>1724188.8252278576</v>
      </c>
      <c r="AD655" s="207"/>
      <c r="AE655" s="691"/>
      <c r="AF655" s="453" t="s">
        <v>4008</v>
      </c>
      <c r="AG655" s="467" t="str">
        <f>VLOOKUP(V655,PQ!$A:$BI,61,0)</f>
        <v>SOCIO-AFILIADO</v>
      </c>
      <c r="AH655" s="484">
        <f t="shared" si="25"/>
        <v>1594633.2769002363</v>
      </c>
      <c r="AI655" s="484">
        <f t="shared" si="31"/>
        <v>396</v>
      </c>
      <c r="AJ655" s="470">
        <v>1550000</v>
      </c>
      <c r="AK655" s="471">
        <v>7.4999999999999997E-2</v>
      </c>
      <c r="AL655" s="470">
        <f t="shared" si="33"/>
        <v>116250</v>
      </c>
      <c r="AM655" s="470">
        <f t="shared" si="34"/>
        <v>54250.000000000007</v>
      </c>
      <c r="AN655" s="470">
        <f t="shared" si="35"/>
        <v>6416.9999999999991</v>
      </c>
      <c r="AO655" s="470">
        <f t="shared" si="36"/>
        <v>1433750</v>
      </c>
      <c r="AP655" s="470">
        <f t="shared" si="37"/>
        <v>174188.82522785757</v>
      </c>
      <c r="AR655" s="764">
        <v>45473</v>
      </c>
    </row>
    <row r="656" spans="1:44" ht="16.5" hidden="1" customHeight="1" x14ac:dyDescent="0.2">
      <c r="A656" s="443">
        <v>649</v>
      </c>
      <c r="B656" s="444">
        <v>6</v>
      </c>
      <c r="C656" s="709" t="s">
        <v>21</v>
      </c>
      <c r="D656" s="446">
        <v>45406</v>
      </c>
      <c r="E656" s="444">
        <v>130</v>
      </c>
      <c r="F656" s="759" t="s">
        <v>906</v>
      </c>
      <c r="G656" s="759" t="s">
        <v>2904</v>
      </c>
      <c r="H656" s="444" t="s">
        <v>133</v>
      </c>
      <c r="I656" s="344" t="s">
        <v>402</v>
      </c>
      <c r="J656" s="291" t="s">
        <v>402</v>
      </c>
      <c r="K656" s="448">
        <v>1</v>
      </c>
      <c r="L656" s="448">
        <v>13</v>
      </c>
      <c r="M656" s="446">
        <v>45418</v>
      </c>
      <c r="N656" s="728">
        <v>0.29166666666666669</v>
      </c>
      <c r="O656" s="111">
        <v>45418</v>
      </c>
      <c r="P656" s="115">
        <v>0.79166666666666663</v>
      </c>
      <c r="Q656" s="115" t="s">
        <v>2905</v>
      </c>
      <c r="R656" s="112">
        <v>3102668494</v>
      </c>
      <c r="S656" s="291"/>
      <c r="T656" s="444">
        <v>84949</v>
      </c>
      <c r="U656" s="237">
        <v>128833</v>
      </c>
      <c r="V656" s="110">
        <v>576</v>
      </c>
      <c r="W656" s="116"/>
      <c r="X656" s="110"/>
      <c r="Y656" s="110"/>
      <c r="Z656" s="116">
        <v>710571.15969284507</v>
      </c>
      <c r="AA656" s="689"/>
      <c r="AB656" s="470"/>
      <c r="AC656" s="470">
        <f t="shared" si="32"/>
        <v>710571.15969284507</v>
      </c>
      <c r="AD656" s="207"/>
      <c r="AE656" s="691"/>
      <c r="AF656" s="453" t="s">
        <v>4008</v>
      </c>
      <c r="AG656" s="467" t="str">
        <f>VLOOKUP(V656,PQ!$A:$BI,61,0)</f>
        <v>AFILIADO</v>
      </c>
      <c r="AH656" s="484">
        <f t="shared" si="25"/>
        <v>657178.84275352466</v>
      </c>
      <c r="AI656" s="484">
        <f t="shared" si="31"/>
        <v>576</v>
      </c>
      <c r="AJ656" s="470">
        <v>650000</v>
      </c>
      <c r="AK656" s="471">
        <v>7.4999999999999997E-2</v>
      </c>
      <c r="AL656" s="470">
        <f t="shared" si="33"/>
        <v>48750</v>
      </c>
      <c r="AM656" s="470">
        <f t="shared" si="34"/>
        <v>22750.000000000004</v>
      </c>
      <c r="AN656" s="470">
        <f t="shared" si="35"/>
        <v>2690.9999999999995</v>
      </c>
      <c r="AO656" s="470">
        <f t="shared" si="36"/>
        <v>601250</v>
      </c>
      <c r="AP656" s="470">
        <f t="shared" si="37"/>
        <v>60571.159692845074</v>
      </c>
      <c r="AR656" s="764">
        <v>45473</v>
      </c>
    </row>
    <row r="657" spans="1:44" ht="16.5" hidden="1" customHeight="1" x14ac:dyDescent="0.2">
      <c r="A657" s="443">
        <v>650</v>
      </c>
      <c r="B657" s="444">
        <v>6</v>
      </c>
      <c r="C657" s="709" t="s">
        <v>21</v>
      </c>
      <c r="D657" s="446">
        <v>45406</v>
      </c>
      <c r="E657" s="444">
        <v>219</v>
      </c>
      <c r="F657" s="759" t="s">
        <v>1341</v>
      </c>
      <c r="G657" s="759" t="s">
        <v>2906</v>
      </c>
      <c r="H657" s="444" t="s">
        <v>190</v>
      </c>
      <c r="I657" s="344" t="s">
        <v>902</v>
      </c>
      <c r="J657" s="291" t="s">
        <v>902</v>
      </c>
      <c r="K657" s="448">
        <v>4</v>
      </c>
      <c r="L657" s="448" t="s">
        <v>3045</v>
      </c>
      <c r="M657" s="446">
        <v>45418</v>
      </c>
      <c r="N657" s="728">
        <v>6.9444444444444441E-3</v>
      </c>
      <c r="O657" s="111">
        <v>45421</v>
      </c>
      <c r="P657" s="115">
        <v>0.29166666666666669</v>
      </c>
      <c r="Q657" s="115" t="s">
        <v>2907</v>
      </c>
      <c r="R657" s="112">
        <v>3213914164</v>
      </c>
      <c r="S657" s="291"/>
      <c r="T657" s="444">
        <v>84950</v>
      </c>
      <c r="U657" s="237">
        <v>128834</v>
      </c>
      <c r="V657" s="110">
        <v>378</v>
      </c>
      <c r="W657" s="116"/>
      <c r="X657" s="110"/>
      <c r="Y657" s="110"/>
      <c r="Z657" s="116">
        <v>5674380.7764752014</v>
      </c>
      <c r="AA657" s="689"/>
      <c r="AB657" s="470"/>
      <c r="AC657" s="470">
        <f t="shared" ref="AC657:AC688" si="39">Z657+(AA657*AB657)</f>
        <v>5674380.7764752014</v>
      </c>
      <c r="AD657" s="749" t="s">
        <v>3990</v>
      </c>
      <c r="AE657" s="691"/>
      <c r="AF657" s="453" t="s">
        <v>4008</v>
      </c>
      <c r="AG657" s="467" t="str">
        <f>VLOOKUP(V657,PQ!$A:$BI,61,0)</f>
        <v>SOCIO</v>
      </c>
      <c r="AH657" s="484">
        <f t="shared" si="25"/>
        <v>5248007.8049308546</v>
      </c>
      <c r="AI657" s="484">
        <f t="shared" si="31"/>
        <v>378</v>
      </c>
      <c r="AJ657" s="470">
        <v>5000000</v>
      </c>
      <c r="AK657" s="471">
        <v>7.4999999999999997E-2</v>
      </c>
      <c r="AL657" s="470">
        <f t="shared" si="33"/>
        <v>375000</v>
      </c>
      <c r="AM657" s="470">
        <f t="shared" si="34"/>
        <v>175000.00000000003</v>
      </c>
      <c r="AN657" s="470">
        <f t="shared" si="35"/>
        <v>20699.999999999996</v>
      </c>
      <c r="AO657" s="470">
        <f t="shared" si="36"/>
        <v>4625000</v>
      </c>
      <c r="AP657" s="470">
        <f t="shared" si="37"/>
        <v>674380.77647520136</v>
      </c>
      <c r="AR657" s="764">
        <v>45473</v>
      </c>
    </row>
    <row r="658" spans="1:44" ht="16.5" hidden="1" customHeight="1" x14ac:dyDescent="0.2">
      <c r="A658" s="443">
        <v>651</v>
      </c>
      <c r="B658" s="444"/>
      <c r="C658" s="685" t="s">
        <v>2757</v>
      </c>
      <c r="D658" s="446">
        <v>45408</v>
      </c>
      <c r="E658" s="445">
        <v>207</v>
      </c>
      <c r="F658" s="762" t="s">
        <v>2933</v>
      </c>
      <c r="G658" s="762" t="s">
        <v>2933</v>
      </c>
      <c r="H658" s="445" t="s">
        <v>464</v>
      </c>
      <c r="I658" s="719" t="s">
        <v>2931</v>
      </c>
      <c r="J658" s="673" t="s">
        <v>2931</v>
      </c>
      <c r="K658" s="756">
        <v>5</v>
      </c>
      <c r="L658" s="756">
        <v>40</v>
      </c>
      <c r="M658" s="446">
        <v>45418</v>
      </c>
      <c r="N658" s="730">
        <v>0.10416666666666667</v>
      </c>
      <c r="O658" s="101">
        <v>45422</v>
      </c>
      <c r="P658" s="372" t="s">
        <v>2934</v>
      </c>
      <c r="Q658" s="106" t="s">
        <v>2935</v>
      </c>
      <c r="R658" s="106" t="s">
        <v>2936</v>
      </c>
      <c r="S658" s="291"/>
      <c r="T658" s="444">
        <v>84951</v>
      </c>
      <c r="U658" s="237">
        <v>128835</v>
      </c>
      <c r="V658" s="110">
        <v>475</v>
      </c>
      <c r="W658" s="110"/>
      <c r="X658" s="110"/>
      <c r="Y658" s="110"/>
      <c r="Z658" s="116">
        <v>6684685.4980058186</v>
      </c>
      <c r="AA658" s="695"/>
      <c r="AB658" s="470"/>
      <c r="AC658" s="470">
        <f t="shared" si="39"/>
        <v>6684685.4980058186</v>
      </c>
      <c r="AD658" s="207"/>
      <c r="AE658" s="691"/>
      <c r="AF658" s="453" t="s">
        <v>4008</v>
      </c>
      <c r="AG658" s="467" t="str">
        <f>VLOOKUP(V658,PQ!$A:$BI,61,0)</f>
        <v>PROPIO</v>
      </c>
      <c r="AH658" s="484">
        <f t="shared" si="25"/>
        <v>6182398.2296856614</v>
      </c>
      <c r="AI658" s="484">
        <f t="shared" si="31"/>
        <v>475</v>
      </c>
      <c r="AJ658" s="470">
        <f>+AC658</f>
        <v>6684685.4980058186</v>
      </c>
      <c r="AK658" s="471">
        <v>0</v>
      </c>
      <c r="AL658" s="470"/>
      <c r="AM658" s="470"/>
      <c r="AN658" s="470"/>
      <c r="AO658" s="470"/>
      <c r="AP658" s="470">
        <f>+AC658-AJ658</f>
        <v>0</v>
      </c>
      <c r="AR658" s="764">
        <v>45473</v>
      </c>
    </row>
    <row r="659" spans="1:44" ht="16.5" hidden="1" customHeight="1" x14ac:dyDescent="0.2">
      <c r="A659" s="443">
        <v>652</v>
      </c>
      <c r="B659" s="444"/>
      <c r="C659" s="685" t="s">
        <v>2757</v>
      </c>
      <c r="D659" s="446">
        <v>45408</v>
      </c>
      <c r="E659" s="445">
        <v>207</v>
      </c>
      <c r="F659" s="762" t="s">
        <v>2933</v>
      </c>
      <c r="G659" s="762" t="s">
        <v>2933</v>
      </c>
      <c r="H659" s="445" t="s">
        <v>464</v>
      </c>
      <c r="I659" s="719" t="s">
        <v>2931</v>
      </c>
      <c r="J659" s="673" t="s">
        <v>2931</v>
      </c>
      <c r="K659" s="756">
        <v>5</v>
      </c>
      <c r="L659" s="756">
        <v>40</v>
      </c>
      <c r="M659" s="446">
        <v>45418</v>
      </c>
      <c r="N659" s="730">
        <v>0.10416666666666667</v>
      </c>
      <c r="O659" s="101">
        <v>45422</v>
      </c>
      <c r="P659" s="372" t="s">
        <v>2934</v>
      </c>
      <c r="Q659" s="106" t="s">
        <v>2935</v>
      </c>
      <c r="R659" s="106" t="s">
        <v>2936</v>
      </c>
      <c r="S659" s="291"/>
      <c r="T659" s="444">
        <v>84952</v>
      </c>
      <c r="U659" s="237">
        <v>128836</v>
      </c>
      <c r="V659" s="110">
        <v>337</v>
      </c>
      <c r="W659" s="110"/>
      <c r="X659" s="110"/>
      <c r="Y659" s="110"/>
      <c r="Z659" s="116">
        <v>6684685.4980058186</v>
      </c>
      <c r="AA659" s="695"/>
      <c r="AB659" s="470"/>
      <c r="AC659" s="470">
        <f t="shared" si="39"/>
        <v>6684685.4980058186</v>
      </c>
      <c r="AD659" s="207"/>
      <c r="AE659" s="691"/>
      <c r="AF659" s="453" t="s">
        <v>4008</v>
      </c>
      <c r="AG659" s="467" t="str">
        <f>VLOOKUP(V659,PQ!$A:$BI,61,0)</f>
        <v>SOCIO-AFILIADO</v>
      </c>
      <c r="AH659" s="484">
        <f t="shared" si="25"/>
        <v>6182398.2296856614</v>
      </c>
      <c r="AI659" s="484">
        <f t="shared" si="31"/>
        <v>337</v>
      </c>
      <c r="AJ659" s="470">
        <v>5500000</v>
      </c>
      <c r="AK659" s="471">
        <v>7.4999999999999997E-2</v>
      </c>
      <c r="AL659" s="470">
        <f t="shared" si="33"/>
        <v>412500</v>
      </c>
      <c r="AM659" s="470">
        <f t="shared" si="34"/>
        <v>192500.00000000003</v>
      </c>
      <c r="AN659" s="470">
        <f t="shared" si="35"/>
        <v>22769.999999999996</v>
      </c>
      <c r="AO659" s="470">
        <f t="shared" si="36"/>
        <v>5087500</v>
      </c>
      <c r="AP659" s="470">
        <f t="shared" si="37"/>
        <v>1184685.4980058186</v>
      </c>
      <c r="AR659" s="764">
        <v>45473</v>
      </c>
    </row>
    <row r="660" spans="1:44" ht="16.5" hidden="1" customHeight="1" x14ac:dyDescent="0.2">
      <c r="A660" s="443">
        <v>653</v>
      </c>
      <c r="B660" s="443">
        <v>6</v>
      </c>
      <c r="C660" s="712" t="s">
        <v>21</v>
      </c>
      <c r="D660" s="461">
        <v>45406</v>
      </c>
      <c r="E660" s="443">
        <v>117</v>
      </c>
      <c r="F660" s="761" t="s">
        <v>2890</v>
      </c>
      <c r="G660" s="761" t="s">
        <v>2890</v>
      </c>
      <c r="H660" s="443" t="s">
        <v>137</v>
      </c>
      <c r="I660" s="344" t="s">
        <v>902</v>
      </c>
      <c r="J660" s="291" t="s">
        <v>902</v>
      </c>
      <c r="K660" s="462">
        <v>1</v>
      </c>
      <c r="L660" s="462">
        <v>26</v>
      </c>
      <c r="M660" s="461">
        <v>45419</v>
      </c>
      <c r="N660" s="732">
        <v>0.20833333333333334</v>
      </c>
      <c r="O660" s="153">
        <v>45419</v>
      </c>
      <c r="P660" s="370">
        <v>0.91666666666666663</v>
      </c>
      <c r="Q660" s="370" t="s">
        <v>2891</v>
      </c>
      <c r="R660" s="366">
        <v>3002042723</v>
      </c>
      <c r="S660" s="684"/>
      <c r="T660" s="443">
        <v>84987</v>
      </c>
      <c r="U660" s="737">
        <v>128877</v>
      </c>
      <c r="V660" s="109">
        <v>343</v>
      </c>
      <c r="W660" s="116"/>
      <c r="X660" s="110"/>
      <c r="Y660" s="110"/>
      <c r="Z660" s="371">
        <v>1398732.5103645888</v>
      </c>
      <c r="AA660" s="697"/>
      <c r="AB660" s="470"/>
      <c r="AC660" s="470">
        <f t="shared" si="39"/>
        <v>1398732.5103645888</v>
      </c>
      <c r="AD660" s="750"/>
      <c r="AE660" s="691"/>
      <c r="AF660" s="453" t="s">
        <v>4008</v>
      </c>
      <c r="AG660" s="467" t="str">
        <f>VLOOKUP(V660,PQ!$A:$BI,61,0)</f>
        <v>SOCIO</v>
      </c>
      <c r="AH660" s="484">
        <f t="shared" si="25"/>
        <v>1293631.7495357937</v>
      </c>
      <c r="AI660" s="484">
        <f t="shared" si="31"/>
        <v>343</v>
      </c>
      <c r="AJ660" s="470">
        <v>1300000</v>
      </c>
      <c r="AK660" s="471">
        <v>7.4999999999999997E-2</v>
      </c>
      <c r="AL660" s="470">
        <f t="shared" si="33"/>
        <v>97500</v>
      </c>
      <c r="AM660" s="470">
        <f t="shared" si="34"/>
        <v>45500.000000000007</v>
      </c>
      <c r="AN660" s="470">
        <f t="shared" si="35"/>
        <v>5381.9999999999991</v>
      </c>
      <c r="AO660" s="470">
        <f t="shared" si="36"/>
        <v>1202500</v>
      </c>
      <c r="AP660" s="470">
        <f t="shared" si="37"/>
        <v>98732.510364588816</v>
      </c>
      <c r="AR660" s="764">
        <v>45473</v>
      </c>
    </row>
    <row r="661" spans="1:44" ht="16.5" hidden="1" customHeight="1" x14ac:dyDescent="0.2">
      <c r="A661" s="443">
        <v>654</v>
      </c>
      <c r="B661" s="444">
        <v>6</v>
      </c>
      <c r="C661" s="709" t="s">
        <v>21</v>
      </c>
      <c r="D661" s="446">
        <v>45406</v>
      </c>
      <c r="E661" s="444">
        <v>4</v>
      </c>
      <c r="F661" s="759" t="s">
        <v>605</v>
      </c>
      <c r="G661" s="759" t="s">
        <v>2908</v>
      </c>
      <c r="H661" s="444" t="s">
        <v>356</v>
      </c>
      <c r="I661" s="344" t="s">
        <v>902</v>
      </c>
      <c r="J661" s="291" t="s">
        <v>902</v>
      </c>
      <c r="K661" s="448">
        <v>1</v>
      </c>
      <c r="L661" s="448">
        <v>38</v>
      </c>
      <c r="M661" s="446">
        <v>45419</v>
      </c>
      <c r="N661" s="728">
        <v>0.20833333333333334</v>
      </c>
      <c r="O661" s="111">
        <v>45419</v>
      </c>
      <c r="P661" s="115">
        <v>0.75</v>
      </c>
      <c r="Q661" s="115" t="s">
        <v>2909</v>
      </c>
      <c r="R661" s="112">
        <v>3002089456</v>
      </c>
      <c r="S661" s="291"/>
      <c r="T661" s="444">
        <v>84988</v>
      </c>
      <c r="U661" s="237">
        <v>128879</v>
      </c>
      <c r="V661" s="110">
        <v>409</v>
      </c>
      <c r="W661" s="116"/>
      <c r="X661" s="110"/>
      <c r="Y661" s="110"/>
      <c r="Z661" s="116">
        <v>839743.08330128563</v>
      </c>
      <c r="AA661" s="689"/>
      <c r="AB661" s="470"/>
      <c r="AC661" s="470">
        <f t="shared" si="39"/>
        <v>839743.08330128563</v>
      </c>
      <c r="AD661" s="207"/>
      <c r="AE661" s="691"/>
      <c r="AF661" s="453" t="s">
        <v>4008</v>
      </c>
      <c r="AG661" s="467" t="str">
        <f>VLOOKUP(V661,PQ!$A:$BI,61,0)</f>
        <v>SOCIO</v>
      </c>
      <c r="AH661" s="484">
        <f t="shared" si="25"/>
        <v>776644.788022027</v>
      </c>
      <c r="AI661" s="484">
        <f t="shared" si="31"/>
        <v>409</v>
      </c>
      <c r="AJ661" s="470">
        <v>750000</v>
      </c>
      <c r="AK661" s="471">
        <v>7.4999999999999997E-2</v>
      </c>
      <c r="AL661" s="470">
        <f t="shared" si="33"/>
        <v>56250</v>
      </c>
      <c r="AM661" s="470">
        <f t="shared" si="34"/>
        <v>26250.000000000004</v>
      </c>
      <c r="AN661" s="470">
        <f t="shared" si="35"/>
        <v>3104.9999999999995</v>
      </c>
      <c r="AO661" s="470">
        <f t="shared" si="36"/>
        <v>693750</v>
      </c>
      <c r="AP661" s="470">
        <f t="shared" si="37"/>
        <v>89743.083301285631</v>
      </c>
      <c r="AR661" s="764">
        <v>45473</v>
      </c>
    </row>
    <row r="662" spans="1:44" ht="16.5" hidden="1" customHeight="1" x14ac:dyDescent="0.2">
      <c r="A662" s="443">
        <v>655</v>
      </c>
      <c r="B662" s="444">
        <v>6</v>
      </c>
      <c r="C662" s="709" t="s">
        <v>21</v>
      </c>
      <c r="D662" s="446">
        <v>45406</v>
      </c>
      <c r="E662" s="444">
        <v>57</v>
      </c>
      <c r="F662" s="759" t="s">
        <v>414</v>
      </c>
      <c r="G662" s="759" t="s">
        <v>2910</v>
      </c>
      <c r="H662" s="444" t="s">
        <v>287</v>
      </c>
      <c r="I662" s="344" t="s">
        <v>902</v>
      </c>
      <c r="J662" s="291" t="s">
        <v>902</v>
      </c>
      <c r="K662" s="448">
        <v>2</v>
      </c>
      <c r="L662" s="448">
        <v>24</v>
      </c>
      <c r="M662" s="446">
        <v>45419</v>
      </c>
      <c r="N662" s="728">
        <v>0.29166666666666669</v>
      </c>
      <c r="O662" s="111">
        <v>45420</v>
      </c>
      <c r="P662" s="115">
        <v>0.54166666666666663</v>
      </c>
      <c r="Q662" s="115" t="s">
        <v>2911</v>
      </c>
      <c r="R662" s="112">
        <v>3204921339</v>
      </c>
      <c r="S662" s="291"/>
      <c r="T662" s="444">
        <v>84989</v>
      </c>
      <c r="U662" s="237">
        <v>128876</v>
      </c>
      <c r="V662" s="110">
        <v>363</v>
      </c>
      <c r="W662" s="116"/>
      <c r="X662" s="110"/>
      <c r="Y662" s="110"/>
      <c r="Z662" s="116">
        <v>1306826.5485603686</v>
      </c>
      <c r="AA662" s="689"/>
      <c r="AB662" s="470"/>
      <c r="AC662" s="470">
        <f t="shared" si="39"/>
        <v>1306826.5485603686</v>
      </c>
      <c r="AD662" s="207"/>
      <c r="AE662" s="691"/>
      <c r="AF662" s="453" t="s">
        <v>4008</v>
      </c>
      <c r="AG662" s="467" t="str">
        <f>VLOOKUP(V662,PQ!$A:$BI,61,0)</f>
        <v>SOCIO</v>
      </c>
      <c r="AH662" s="484">
        <f t="shared" si="25"/>
        <v>1208631.6017015425</v>
      </c>
      <c r="AI662" s="484">
        <f t="shared" si="31"/>
        <v>363</v>
      </c>
      <c r="AJ662" s="470">
        <v>1200000</v>
      </c>
      <c r="AK662" s="471">
        <v>7.4999999999999997E-2</v>
      </c>
      <c r="AL662" s="470">
        <f t="shared" si="33"/>
        <v>90000</v>
      </c>
      <c r="AM662" s="470">
        <f t="shared" si="34"/>
        <v>42000.000000000007</v>
      </c>
      <c r="AN662" s="470">
        <f t="shared" si="35"/>
        <v>4967.9999999999991</v>
      </c>
      <c r="AO662" s="470">
        <f t="shared" si="36"/>
        <v>1110000</v>
      </c>
      <c r="AP662" s="470">
        <f t="shared" si="37"/>
        <v>106826.5485603686</v>
      </c>
      <c r="AR662" s="764">
        <v>45473</v>
      </c>
    </row>
    <row r="663" spans="1:44" ht="16.5" hidden="1" customHeight="1" x14ac:dyDescent="0.2">
      <c r="A663" s="443">
        <v>656</v>
      </c>
      <c r="B663" s="444">
        <v>15</v>
      </c>
      <c r="C663" s="709" t="s">
        <v>139</v>
      </c>
      <c r="D663" s="446">
        <v>45406</v>
      </c>
      <c r="E663" s="444">
        <v>289</v>
      </c>
      <c r="F663" s="759" t="s">
        <v>140</v>
      </c>
      <c r="G663" s="759" t="s">
        <v>140</v>
      </c>
      <c r="H663" s="444" t="s">
        <v>141</v>
      </c>
      <c r="I663" s="344" t="s">
        <v>2921</v>
      </c>
      <c r="J663" s="291" t="s">
        <v>2921</v>
      </c>
      <c r="K663" s="448">
        <v>1</v>
      </c>
      <c r="L663" s="448">
        <v>33</v>
      </c>
      <c r="M663" s="446">
        <v>45419</v>
      </c>
      <c r="N663" s="728">
        <v>0.22916666666666666</v>
      </c>
      <c r="O663" s="111">
        <v>45419</v>
      </c>
      <c r="P663" s="115">
        <v>0.6875</v>
      </c>
      <c r="Q663" s="115" t="s">
        <v>2915</v>
      </c>
      <c r="R663" s="112" t="s">
        <v>2916</v>
      </c>
      <c r="S663" s="291" t="s">
        <v>2795</v>
      </c>
      <c r="T663" s="444">
        <v>84990</v>
      </c>
      <c r="U663" s="237"/>
      <c r="V663" s="110">
        <v>480</v>
      </c>
      <c r="W663" s="116"/>
      <c r="X663" s="110"/>
      <c r="Y663" s="110"/>
      <c r="Z663" s="116">
        <v>802477.12149706541</v>
      </c>
      <c r="AA663" s="689"/>
      <c r="AB663" s="470"/>
      <c r="AC663" s="470">
        <f t="shared" si="39"/>
        <v>802477.12149706541</v>
      </c>
      <c r="AD663" s="207"/>
      <c r="AE663" s="691"/>
      <c r="AF663" s="453" t="s">
        <v>4008</v>
      </c>
      <c r="AG663" s="467" t="str">
        <f>VLOOKUP(V663,PQ!$A:$BI,61,0)</f>
        <v>SOCIO</v>
      </c>
      <c r="AH663" s="484">
        <f t="shared" si="25"/>
        <v>742178.99058777594</v>
      </c>
      <c r="AI663" s="484">
        <f t="shared" si="31"/>
        <v>480</v>
      </c>
      <c r="AJ663" s="470">
        <v>800000</v>
      </c>
      <c r="AK663" s="471">
        <v>7.4999999999999997E-2</v>
      </c>
      <c r="AL663" s="470">
        <f t="shared" si="33"/>
        <v>60000</v>
      </c>
      <c r="AM663" s="470">
        <f t="shared" si="34"/>
        <v>28000.000000000004</v>
      </c>
      <c r="AN663" s="470">
        <f t="shared" si="35"/>
        <v>3311.9999999999995</v>
      </c>
      <c r="AO663" s="470">
        <f t="shared" si="36"/>
        <v>740000</v>
      </c>
      <c r="AP663" s="470">
        <f t="shared" si="37"/>
        <v>2477.1214970654109</v>
      </c>
      <c r="AR663" s="764">
        <v>45473</v>
      </c>
    </row>
    <row r="664" spans="1:44" ht="16.5" hidden="1" customHeight="1" x14ac:dyDescent="0.2">
      <c r="A664" s="443">
        <v>657</v>
      </c>
      <c r="B664" s="444">
        <v>9</v>
      </c>
      <c r="C664" s="709" t="s">
        <v>139</v>
      </c>
      <c r="D664" s="446">
        <v>45399</v>
      </c>
      <c r="E664" s="444">
        <v>198</v>
      </c>
      <c r="F664" s="759" t="s">
        <v>1313</v>
      </c>
      <c r="G664" s="759" t="s">
        <v>1313</v>
      </c>
      <c r="H664" s="448" t="s">
        <v>2642</v>
      </c>
      <c r="I664" s="123" t="s">
        <v>902</v>
      </c>
      <c r="J664" s="206" t="s">
        <v>902</v>
      </c>
      <c r="K664" s="448">
        <v>1</v>
      </c>
      <c r="L664" s="448">
        <v>33</v>
      </c>
      <c r="M664" s="446">
        <v>45420</v>
      </c>
      <c r="N664" s="728">
        <v>0.25</v>
      </c>
      <c r="O664" s="111">
        <v>45420</v>
      </c>
      <c r="P664" s="115">
        <v>0.70833333333333337</v>
      </c>
      <c r="Q664" s="377" t="s">
        <v>2857</v>
      </c>
      <c r="R664" s="112" t="s">
        <v>2858</v>
      </c>
      <c r="S664" s="252" t="s">
        <v>2802</v>
      </c>
      <c r="T664" s="444">
        <v>85018</v>
      </c>
      <c r="U664" s="237">
        <v>128893</v>
      </c>
      <c r="V664" s="110">
        <v>476</v>
      </c>
      <c r="W664" s="116"/>
      <c r="X664" s="110"/>
      <c r="Y664" s="110"/>
      <c r="Z664" s="116">
        <v>1097748.0072989156</v>
      </c>
      <c r="AA664" s="689"/>
      <c r="AB664" s="470"/>
      <c r="AC664" s="470">
        <f t="shared" si="39"/>
        <v>1097748.0072989156</v>
      </c>
      <c r="AD664" s="207"/>
      <c r="AE664" s="691"/>
      <c r="AF664" s="453" t="s">
        <v>4008</v>
      </c>
      <c r="AG664" s="467" t="str">
        <f>VLOOKUP(V664,PQ!$A:$BI,61,0)</f>
        <v>PROPIO</v>
      </c>
      <c r="AH664" s="484">
        <f t="shared" ref="AH664:AH727" si="40">+AC664-(AC664*(3.5%+0.414%+1.1%+0.5%+2%))</f>
        <v>1015263.2220304752</v>
      </c>
      <c r="AI664" s="484">
        <f t="shared" si="31"/>
        <v>476</v>
      </c>
      <c r="AJ664" s="470">
        <f>+AC664</f>
        <v>1097748.0072989156</v>
      </c>
      <c r="AK664" s="471">
        <v>0</v>
      </c>
      <c r="AL664" s="470"/>
      <c r="AM664" s="470"/>
      <c r="AN664" s="470"/>
      <c r="AO664" s="470"/>
      <c r="AP664" s="470">
        <f>+AC664-AJ664</f>
        <v>0</v>
      </c>
      <c r="AR664" s="764">
        <v>45473</v>
      </c>
    </row>
    <row r="665" spans="1:44" ht="16.5" hidden="1" customHeight="1" x14ac:dyDescent="0.2">
      <c r="A665" s="443">
        <v>658</v>
      </c>
      <c r="B665" s="444">
        <v>9</v>
      </c>
      <c r="C665" s="709" t="s">
        <v>139</v>
      </c>
      <c r="D665" s="446">
        <v>45399</v>
      </c>
      <c r="E665" s="444">
        <v>198</v>
      </c>
      <c r="F665" s="759" t="s">
        <v>1313</v>
      </c>
      <c r="G665" s="759" t="s">
        <v>1313</v>
      </c>
      <c r="H665" s="448" t="s">
        <v>2642</v>
      </c>
      <c r="I665" s="123" t="s">
        <v>902</v>
      </c>
      <c r="J665" s="206" t="s">
        <v>902</v>
      </c>
      <c r="K665" s="448">
        <v>1</v>
      </c>
      <c r="L665" s="448">
        <v>40</v>
      </c>
      <c r="M665" s="446">
        <v>45420</v>
      </c>
      <c r="N665" s="728">
        <v>0.25</v>
      </c>
      <c r="O665" s="111">
        <v>45420</v>
      </c>
      <c r="P665" s="115">
        <v>0.70833333333333337</v>
      </c>
      <c r="Q665" s="377" t="s">
        <v>2857</v>
      </c>
      <c r="R665" s="112" t="s">
        <v>2858</v>
      </c>
      <c r="S665" s="252" t="s">
        <v>2802</v>
      </c>
      <c r="T665" s="444">
        <v>85018</v>
      </c>
      <c r="U665" s="237">
        <v>128894</v>
      </c>
      <c r="V665" s="110">
        <v>409</v>
      </c>
      <c r="W665" s="116"/>
      <c r="X665" s="110"/>
      <c r="Y665" s="110"/>
      <c r="Z665" s="116">
        <v>1152388.0072989156</v>
      </c>
      <c r="AA665" s="689"/>
      <c r="AB665" s="470"/>
      <c r="AC665" s="470">
        <f t="shared" si="39"/>
        <v>1152388.0072989156</v>
      </c>
      <c r="AD665" s="207"/>
      <c r="AE665" s="691"/>
      <c r="AF665" s="453" t="s">
        <v>4008</v>
      </c>
      <c r="AG665" s="467" t="str">
        <f>VLOOKUP(V665,PQ!$A:$BI,61,0)</f>
        <v>SOCIO</v>
      </c>
      <c r="AH665" s="484">
        <f t="shared" si="40"/>
        <v>1065797.5724304751</v>
      </c>
      <c r="AI665" s="484">
        <f t="shared" si="31"/>
        <v>409</v>
      </c>
      <c r="AJ665" s="470">
        <v>1100000</v>
      </c>
      <c r="AK665" s="471">
        <v>7.4999999999999997E-2</v>
      </c>
      <c r="AL665" s="470">
        <f t="shared" si="33"/>
        <v>82500</v>
      </c>
      <c r="AM665" s="470">
        <f t="shared" si="34"/>
        <v>38500.000000000007</v>
      </c>
      <c r="AN665" s="470">
        <f t="shared" si="35"/>
        <v>4553.9999999999991</v>
      </c>
      <c r="AO665" s="470">
        <f t="shared" si="36"/>
        <v>1017500</v>
      </c>
      <c r="AP665" s="470">
        <f t="shared" si="37"/>
        <v>52388.007298915647</v>
      </c>
      <c r="AR665" s="764">
        <v>45473</v>
      </c>
    </row>
    <row r="666" spans="1:44" ht="16.5" hidden="1" customHeight="1" x14ac:dyDescent="0.2">
      <c r="A666" s="443">
        <v>659</v>
      </c>
      <c r="B666" s="444">
        <v>4</v>
      </c>
      <c r="C666" s="685" t="s">
        <v>2702</v>
      </c>
      <c r="D666" s="446">
        <v>45406</v>
      </c>
      <c r="E666" s="445">
        <v>35</v>
      </c>
      <c r="F666" s="762" t="s">
        <v>461</v>
      </c>
      <c r="G666" s="762" t="s">
        <v>2924</v>
      </c>
      <c r="H666" s="445" t="s">
        <v>2628</v>
      </c>
      <c r="I666" s="123" t="s">
        <v>902</v>
      </c>
      <c r="J666" s="206" t="s">
        <v>902</v>
      </c>
      <c r="K666" s="756">
        <v>2</v>
      </c>
      <c r="L666" s="756">
        <v>40</v>
      </c>
      <c r="M666" s="446">
        <v>45420</v>
      </c>
      <c r="N666" s="730">
        <v>0.16666666666666666</v>
      </c>
      <c r="O666" s="101">
        <v>45421</v>
      </c>
      <c r="P666" s="102">
        <v>0.83333333333333337</v>
      </c>
      <c r="Q666" s="103" t="s">
        <v>2925</v>
      </c>
      <c r="R666" s="103">
        <v>3004907465</v>
      </c>
      <c r="S666" s="206" t="s">
        <v>2926</v>
      </c>
      <c r="T666" s="444">
        <v>85019</v>
      </c>
      <c r="U666" s="237">
        <v>128907</v>
      </c>
      <c r="V666" s="110">
        <v>393</v>
      </c>
      <c r="W666" s="110"/>
      <c r="X666" s="110"/>
      <c r="Y666" s="110"/>
      <c r="Z666" s="116">
        <v>1937830.0138194521</v>
      </c>
      <c r="AA666" s="695"/>
      <c r="AB666" s="470"/>
      <c r="AC666" s="470">
        <f t="shared" si="39"/>
        <v>1937830.0138194521</v>
      </c>
      <c r="AD666" s="207"/>
      <c r="AE666" s="691"/>
      <c r="AF666" s="453" t="s">
        <v>4008</v>
      </c>
      <c r="AG666" s="467" t="str">
        <f>VLOOKUP(V666,PQ!$A:$BI,61,0)</f>
        <v>SOCIO-AFILIADO</v>
      </c>
      <c r="AH666" s="484">
        <f t="shared" si="40"/>
        <v>1792221.4665810585</v>
      </c>
      <c r="AI666" s="484">
        <f t="shared" si="31"/>
        <v>393</v>
      </c>
      <c r="AJ666" s="470">
        <v>1700000</v>
      </c>
      <c r="AK666" s="471">
        <v>7.4999999999999997E-2</v>
      </c>
      <c r="AL666" s="470">
        <f t="shared" si="33"/>
        <v>127500</v>
      </c>
      <c r="AM666" s="470">
        <f t="shared" si="34"/>
        <v>59500.000000000007</v>
      </c>
      <c r="AN666" s="470">
        <f t="shared" si="35"/>
        <v>7037.9999999999991</v>
      </c>
      <c r="AO666" s="470">
        <f t="shared" si="36"/>
        <v>1572500</v>
      </c>
      <c r="AP666" s="470">
        <f t="shared" si="37"/>
        <v>237830.01381945214</v>
      </c>
      <c r="AR666" s="764">
        <v>45473</v>
      </c>
    </row>
    <row r="667" spans="1:44" ht="16.5" hidden="1" customHeight="1" x14ac:dyDescent="0.2">
      <c r="A667" s="443">
        <v>660</v>
      </c>
      <c r="B667" s="444"/>
      <c r="C667" s="685" t="s">
        <v>2757</v>
      </c>
      <c r="D667" s="446">
        <v>45408</v>
      </c>
      <c r="E667" s="445">
        <v>197</v>
      </c>
      <c r="F667" s="762" t="s">
        <v>2938</v>
      </c>
      <c r="G667" s="762" t="s">
        <v>2938</v>
      </c>
      <c r="H667" s="445" t="s">
        <v>524</v>
      </c>
      <c r="I667" s="123" t="s">
        <v>902</v>
      </c>
      <c r="J667" s="206" t="s">
        <v>902</v>
      </c>
      <c r="K667" s="756">
        <v>2</v>
      </c>
      <c r="L667" s="756">
        <v>20</v>
      </c>
      <c r="M667" s="446">
        <v>45420</v>
      </c>
      <c r="N667" s="730">
        <v>0.20833333333333334</v>
      </c>
      <c r="O667" s="101">
        <v>45421</v>
      </c>
      <c r="P667" s="102" t="s">
        <v>2939</v>
      </c>
      <c r="Q667" s="376" t="s">
        <v>2940</v>
      </c>
      <c r="R667" s="103">
        <v>3112742731</v>
      </c>
      <c r="S667" s="291"/>
      <c r="T667" s="444">
        <v>85020</v>
      </c>
      <c r="U667" s="237">
        <v>128895</v>
      </c>
      <c r="V667" s="110">
        <v>461</v>
      </c>
      <c r="W667" s="110"/>
      <c r="X667" s="110"/>
      <c r="Y667" s="110"/>
      <c r="Z667" s="116">
        <v>3269997.4164066901</v>
      </c>
      <c r="AA667" s="695"/>
      <c r="AB667" s="470"/>
      <c r="AC667" s="470">
        <f t="shared" si="39"/>
        <v>3269997.4164066901</v>
      </c>
      <c r="AD667" s="207"/>
      <c r="AE667" s="691"/>
      <c r="AF667" s="453" t="s">
        <v>4008</v>
      </c>
      <c r="AG667" s="467" t="str">
        <f>VLOOKUP(V667,PQ!$A:$BI,61,0)</f>
        <v>PROPIO</v>
      </c>
      <c r="AH667" s="484">
        <f t="shared" si="40"/>
        <v>3024289.8105378915</v>
      </c>
      <c r="AI667" s="484">
        <f t="shared" si="31"/>
        <v>461</v>
      </c>
      <c r="AJ667" s="470">
        <f>+AC667</f>
        <v>3269997.4164066901</v>
      </c>
      <c r="AK667" s="471">
        <v>0</v>
      </c>
      <c r="AL667" s="470"/>
      <c r="AM667" s="470"/>
      <c r="AN667" s="470"/>
      <c r="AO667" s="470"/>
      <c r="AP667" s="470">
        <f>+AC667-AJ667</f>
        <v>0</v>
      </c>
      <c r="AR667" s="764">
        <v>45473</v>
      </c>
    </row>
    <row r="668" spans="1:44" ht="16.5" hidden="1" customHeight="1" x14ac:dyDescent="0.2">
      <c r="A668" s="443">
        <v>661</v>
      </c>
      <c r="B668" s="444"/>
      <c r="C668" s="685" t="s">
        <v>2757</v>
      </c>
      <c r="D668" s="446">
        <v>45408</v>
      </c>
      <c r="E668" s="445">
        <v>197</v>
      </c>
      <c r="F668" s="762" t="s">
        <v>2938</v>
      </c>
      <c r="G668" s="762" t="s">
        <v>2938</v>
      </c>
      <c r="H668" s="445" t="s">
        <v>524</v>
      </c>
      <c r="I668" s="123" t="s">
        <v>902</v>
      </c>
      <c r="J668" s="206" t="s">
        <v>902</v>
      </c>
      <c r="K668" s="756">
        <v>2</v>
      </c>
      <c r="L668" s="756">
        <v>40</v>
      </c>
      <c r="M668" s="446">
        <v>45420</v>
      </c>
      <c r="N668" s="730">
        <v>0.20833333333333334</v>
      </c>
      <c r="O668" s="101">
        <v>45421</v>
      </c>
      <c r="P668" s="102" t="s">
        <v>2939</v>
      </c>
      <c r="Q668" s="376" t="s">
        <v>2940</v>
      </c>
      <c r="R668" s="103">
        <v>3112742731</v>
      </c>
      <c r="S668" s="291"/>
      <c r="T668" s="444">
        <v>85020</v>
      </c>
      <c r="U668" s="237">
        <v>128896</v>
      </c>
      <c r="V668" s="110">
        <v>343</v>
      </c>
      <c r="W668" s="110"/>
      <c r="X668" s="110"/>
      <c r="Y668" s="110"/>
      <c r="Z668" s="116">
        <v>3379277.4164066901</v>
      </c>
      <c r="AA668" s="695"/>
      <c r="AB668" s="470"/>
      <c r="AC668" s="470">
        <f t="shared" si="39"/>
        <v>3379277.4164066901</v>
      </c>
      <c r="AD668" s="207"/>
      <c r="AE668" s="691"/>
      <c r="AF668" s="453" t="s">
        <v>4008</v>
      </c>
      <c r="AG668" s="467" t="str">
        <f>VLOOKUP(V668,PQ!$A:$BI,61,0)</f>
        <v>SOCIO</v>
      </c>
      <c r="AH668" s="484">
        <f t="shared" si="40"/>
        <v>3125358.5113378912</v>
      </c>
      <c r="AI668" s="484">
        <f t="shared" si="31"/>
        <v>343</v>
      </c>
      <c r="AJ668" s="470">
        <v>3000000</v>
      </c>
      <c r="AK668" s="471">
        <v>7.4999999999999997E-2</v>
      </c>
      <c r="AL668" s="470">
        <f t="shared" si="33"/>
        <v>225000</v>
      </c>
      <c r="AM668" s="470">
        <f t="shared" si="34"/>
        <v>105000.00000000001</v>
      </c>
      <c r="AN668" s="470">
        <f t="shared" si="35"/>
        <v>12419.999999999998</v>
      </c>
      <c r="AO668" s="470">
        <f t="shared" si="36"/>
        <v>2775000</v>
      </c>
      <c r="AP668" s="470">
        <f t="shared" si="37"/>
        <v>379277.41640669014</v>
      </c>
      <c r="AR668" s="764">
        <v>45473</v>
      </c>
    </row>
    <row r="669" spans="1:44" ht="16.5" hidden="1" customHeight="1" x14ac:dyDescent="0.2">
      <c r="A669" s="443">
        <v>662</v>
      </c>
      <c r="B669" s="444">
        <v>7</v>
      </c>
      <c r="C669" s="709" t="s">
        <v>21</v>
      </c>
      <c r="D669" s="446">
        <v>45414</v>
      </c>
      <c r="E669" s="444">
        <v>119</v>
      </c>
      <c r="F669" s="759" t="s">
        <v>260</v>
      </c>
      <c r="G669" s="759" t="s">
        <v>2985</v>
      </c>
      <c r="H669" s="444" t="s">
        <v>59</v>
      </c>
      <c r="I669" s="123" t="s">
        <v>402</v>
      </c>
      <c r="J669" s="206" t="s">
        <v>402</v>
      </c>
      <c r="K669" s="448">
        <v>1</v>
      </c>
      <c r="L669" s="448">
        <v>23</v>
      </c>
      <c r="M669" s="446">
        <v>45420</v>
      </c>
      <c r="N669" s="728">
        <v>0.29166666666666669</v>
      </c>
      <c r="O669" s="111">
        <v>45420</v>
      </c>
      <c r="P669" s="121">
        <v>0.79166666666666663</v>
      </c>
      <c r="Q669" s="122" t="s">
        <v>2986</v>
      </c>
      <c r="R669" s="123">
        <v>3102668494</v>
      </c>
      <c r="S669" s="291"/>
      <c r="T669" s="444">
        <v>85021</v>
      </c>
      <c r="U669" s="237">
        <v>128911</v>
      </c>
      <c r="V669" s="110">
        <v>430</v>
      </c>
      <c r="W669" s="116"/>
      <c r="X669" s="117"/>
      <c r="Y669" s="117"/>
      <c r="Z669" s="118">
        <v>1530422.3193856901</v>
      </c>
      <c r="AA669" s="689"/>
      <c r="AB669" s="470"/>
      <c r="AC669" s="470">
        <f t="shared" si="39"/>
        <v>1530422.3193856901</v>
      </c>
      <c r="AD669" s="748" t="s">
        <v>3992</v>
      </c>
      <c r="AE669" s="702" t="s">
        <v>3994</v>
      </c>
      <c r="AF669" s="453" t="s">
        <v>4008</v>
      </c>
      <c r="AG669" s="467" t="str">
        <f>VLOOKUP(V669,PQ!$A:$BI,61,0)</f>
        <v>PROPIO - SOCIO</v>
      </c>
      <c r="AH669" s="484">
        <f t="shared" si="40"/>
        <v>1415426.3863070493</v>
      </c>
      <c r="AI669" s="484">
        <f t="shared" si="31"/>
        <v>430</v>
      </c>
      <c r="AJ669" s="470">
        <v>1500000</v>
      </c>
      <c r="AK669" s="471">
        <v>7.4999999999999997E-2</v>
      </c>
      <c r="AL669" s="470">
        <f t="shared" si="33"/>
        <v>112500</v>
      </c>
      <c r="AM669" s="470">
        <f t="shared" si="34"/>
        <v>52500.000000000007</v>
      </c>
      <c r="AN669" s="470">
        <f t="shared" si="35"/>
        <v>6209.9999999999991</v>
      </c>
      <c r="AO669" s="470">
        <f t="shared" si="36"/>
        <v>1387500</v>
      </c>
      <c r="AP669" s="470">
        <f t="shared" si="37"/>
        <v>30422.319385690149</v>
      </c>
      <c r="AR669" s="764">
        <v>45473</v>
      </c>
    </row>
    <row r="670" spans="1:44" ht="16.5" hidden="1" customHeight="1" x14ac:dyDescent="0.2">
      <c r="A670" s="443">
        <v>663</v>
      </c>
      <c r="B670" s="444">
        <v>7</v>
      </c>
      <c r="C670" s="709" t="s">
        <v>21</v>
      </c>
      <c r="D670" s="446">
        <v>45414</v>
      </c>
      <c r="E670" s="444">
        <v>31</v>
      </c>
      <c r="F670" s="759" t="s">
        <v>872</v>
      </c>
      <c r="G670" s="759" t="s">
        <v>2987</v>
      </c>
      <c r="H670" s="444" t="s">
        <v>93</v>
      </c>
      <c r="I670" s="123" t="s">
        <v>902</v>
      </c>
      <c r="J670" s="206" t="s">
        <v>902</v>
      </c>
      <c r="K670" s="448">
        <v>1</v>
      </c>
      <c r="L670" s="448">
        <v>30</v>
      </c>
      <c r="M670" s="446">
        <v>45420</v>
      </c>
      <c r="N670" s="728">
        <v>0.25</v>
      </c>
      <c r="O670" s="111">
        <v>45420</v>
      </c>
      <c r="P670" s="121">
        <v>0.75</v>
      </c>
      <c r="Q670" s="122" t="s">
        <v>2988</v>
      </c>
      <c r="R670" s="123">
        <v>3132529947</v>
      </c>
      <c r="S670" s="291"/>
      <c r="T670" s="444">
        <v>85022</v>
      </c>
      <c r="U670" s="237">
        <v>128898</v>
      </c>
      <c r="V670" s="110">
        <v>537</v>
      </c>
      <c r="W670" s="116"/>
      <c r="X670" s="117"/>
      <c r="Y670" s="117"/>
      <c r="Z670" s="118">
        <v>765211.15969284507</v>
      </c>
      <c r="AA670" s="689"/>
      <c r="AB670" s="470"/>
      <c r="AC670" s="470">
        <f t="shared" si="39"/>
        <v>765211.15969284507</v>
      </c>
      <c r="AD670" s="207"/>
      <c r="AE670" s="691"/>
      <c r="AF670" s="453" t="s">
        <v>4008</v>
      </c>
      <c r="AG670" s="467" t="str">
        <f>VLOOKUP(V670,PQ!$A:$BI,61,0)</f>
        <v>SOCIO-AFILIADO</v>
      </c>
      <c r="AH670" s="484">
        <f t="shared" si="40"/>
        <v>707713.19315352465</v>
      </c>
      <c r="AI670" s="484">
        <f t="shared" si="31"/>
        <v>537</v>
      </c>
      <c r="AJ670" s="470">
        <v>700000</v>
      </c>
      <c r="AK670" s="471">
        <v>7.4999999999999997E-2</v>
      </c>
      <c r="AL670" s="470">
        <f t="shared" si="33"/>
        <v>52500</v>
      </c>
      <c r="AM670" s="470">
        <f t="shared" si="34"/>
        <v>24500.000000000004</v>
      </c>
      <c r="AN670" s="470">
        <f t="shared" si="35"/>
        <v>2897.9999999999995</v>
      </c>
      <c r="AO670" s="470">
        <f t="shared" si="36"/>
        <v>647500</v>
      </c>
      <c r="AP670" s="470">
        <f t="shared" si="37"/>
        <v>65211.159692845074</v>
      </c>
      <c r="AR670" s="764">
        <v>45473</v>
      </c>
    </row>
    <row r="671" spans="1:44" ht="16.5" hidden="1" customHeight="1" x14ac:dyDescent="0.2">
      <c r="A671" s="443">
        <v>664</v>
      </c>
      <c r="B671" s="444">
        <v>7</v>
      </c>
      <c r="C671" s="709" t="s">
        <v>21</v>
      </c>
      <c r="D671" s="446">
        <v>45414</v>
      </c>
      <c r="E671" s="444">
        <v>2</v>
      </c>
      <c r="F671" s="759" t="s">
        <v>2989</v>
      </c>
      <c r="G671" s="759" t="s">
        <v>2990</v>
      </c>
      <c r="H671" s="444" t="s">
        <v>220</v>
      </c>
      <c r="I671" s="123" t="s">
        <v>902</v>
      </c>
      <c r="J671" s="206" t="s">
        <v>902</v>
      </c>
      <c r="K671" s="448">
        <v>2</v>
      </c>
      <c r="L671" s="448">
        <v>31</v>
      </c>
      <c r="M671" s="446">
        <v>45420</v>
      </c>
      <c r="N671" s="728">
        <v>0.25</v>
      </c>
      <c r="O671" s="111">
        <v>45421</v>
      </c>
      <c r="P671" s="121">
        <v>0.79166666666666663</v>
      </c>
      <c r="Q671" s="378" t="s">
        <v>2885</v>
      </c>
      <c r="R671" s="123">
        <v>3115537058</v>
      </c>
      <c r="S671" s="291"/>
      <c r="T671" s="444">
        <v>85023</v>
      </c>
      <c r="U671" s="237">
        <v>128899</v>
      </c>
      <c r="V671" s="110">
        <v>348</v>
      </c>
      <c r="W671" s="116"/>
      <c r="X671" s="117"/>
      <c r="Y671" s="117"/>
      <c r="Z671" s="118">
        <v>1585062.3193856901</v>
      </c>
      <c r="AA671" s="689"/>
      <c r="AB671" s="470"/>
      <c r="AC671" s="470">
        <f t="shared" si="39"/>
        <v>1585062.3193856901</v>
      </c>
      <c r="AD671" s="207"/>
      <c r="AE671" s="691"/>
      <c r="AF671" s="453" t="s">
        <v>4008</v>
      </c>
      <c r="AG671" s="467" t="str">
        <f>VLOOKUP(V671,PQ!$A:$BI,61,0)</f>
        <v>SOCIO</v>
      </c>
      <c r="AH671" s="484">
        <f t="shared" si="40"/>
        <v>1465960.7367070494</v>
      </c>
      <c r="AI671" s="484">
        <f t="shared" si="31"/>
        <v>348</v>
      </c>
      <c r="AJ671" s="470">
        <v>1000000</v>
      </c>
      <c r="AK671" s="471">
        <v>7.4999999999999997E-2</v>
      </c>
      <c r="AL671" s="470">
        <f t="shared" si="33"/>
        <v>75000</v>
      </c>
      <c r="AM671" s="470">
        <f t="shared" si="34"/>
        <v>35000</v>
      </c>
      <c r="AN671" s="470">
        <f t="shared" si="35"/>
        <v>4140</v>
      </c>
      <c r="AO671" s="470">
        <f t="shared" si="36"/>
        <v>925000</v>
      </c>
      <c r="AP671" s="470">
        <f t="shared" si="37"/>
        <v>585062.31938569015</v>
      </c>
      <c r="AR671" s="764">
        <v>45473</v>
      </c>
    </row>
    <row r="672" spans="1:44" ht="16.5" hidden="1" customHeight="1" x14ac:dyDescent="0.2">
      <c r="A672" s="443">
        <v>665</v>
      </c>
      <c r="B672" s="444">
        <v>7</v>
      </c>
      <c r="C672" s="709" t="s">
        <v>21</v>
      </c>
      <c r="D672" s="446">
        <v>45414</v>
      </c>
      <c r="E672" s="444">
        <v>2</v>
      </c>
      <c r="F672" s="759" t="s">
        <v>2989</v>
      </c>
      <c r="G672" s="759" t="s">
        <v>2990</v>
      </c>
      <c r="H672" s="444" t="s">
        <v>220</v>
      </c>
      <c r="I672" s="123" t="s">
        <v>902</v>
      </c>
      <c r="J672" s="206" t="s">
        <v>902</v>
      </c>
      <c r="K672" s="448">
        <v>2</v>
      </c>
      <c r="L672" s="448">
        <v>31</v>
      </c>
      <c r="M672" s="446">
        <v>45420</v>
      </c>
      <c r="N672" s="728">
        <v>0.25</v>
      </c>
      <c r="O672" s="111">
        <v>45421</v>
      </c>
      <c r="P672" s="121">
        <v>0.79166666666666663</v>
      </c>
      <c r="Q672" s="378" t="s">
        <v>2885</v>
      </c>
      <c r="R672" s="123">
        <v>3115537058</v>
      </c>
      <c r="S672" s="291"/>
      <c r="T672" s="444">
        <v>85023</v>
      </c>
      <c r="U672" s="237">
        <v>128899</v>
      </c>
      <c r="V672" s="110">
        <v>348</v>
      </c>
      <c r="W672" s="116"/>
      <c r="X672" s="117"/>
      <c r="Y672" s="117"/>
      <c r="Z672" s="118">
        <v>1585062.3193856901</v>
      </c>
      <c r="AA672" s="689"/>
      <c r="AB672" s="470"/>
      <c r="AC672" s="470">
        <f t="shared" si="39"/>
        <v>1585062.3193856901</v>
      </c>
      <c r="AD672" s="207"/>
      <c r="AE672" s="691"/>
      <c r="AF672" s="453" t="s">
        <v>4008</v>
      </c>
      <c r="AG672" s="467" t="str">
        <f>VLOOKUP(V672,PQ!$A:$BI,61,0)</f>
        <v>SOCIO</v>
      </c>
      <c r="AH672" s="484">
        <f t="shared" si="40"/>
        <v>1465960.7367070494</v>
      </c>
      <c r="AI672" s="484">
        <f t="shared" si="31"/>
        <v>348</v>
      </c>
      <c r="AJ672" s="470">
        <v>1000000</v>
      </c>
      <c r="AK672" s="471">
        <v>7.4999999999999997E-2</v>
      </c>
      <c r="AL672" s="470">
        <f t="shared" si="33"/>
        <v>75000</v>
      </c>
      <c r="AM672" s="470">
        <f t="shared" si="34"/>
        <v>35000</v>
      </c>
      <c r="AN672" s="470">
        <f t="shared" si="35"/>
        <v>4140</v>
      </c>
      <c r="AO672" s="470">
        <f t="shared" si="36"/>
        <v>925000</v>
      </c>
      <c r="AP672" s="470">
        <f t="shared" si="37"/>
        <v>585062.31938569015</v>
      </c>
      <c r="AR672" s="764">
        <v>45473</v>
      </c>
    </row>
    <row r="673" spans="1:44" ht="16.5" hidden="1" customHeight="1" x14ac:dyDescent="0.2">
      <c r="A673" s="443">
        <v>666</v>
      </c>
      <c r="B673" s="444">
        <v>7</v>
      </c>
      <c r="C673" s="709" t="s">
        <v>21</v>
      </c>
      <c r="D673" s="446">
        <v>45414</v>
      </c>
      <c r="E673" s="444">
        <v>119</v>
      </c>
      <c r="F673" s="759" t="s">
        <v>260</v>
      </c>
      <c r="G673" s="759" t="s">
        <v>2991</v>
      </c>
      <c r="H673" s="444" t="s">
        <v>59</v>
      </c>
      <c r="I673" s="123" t="s">
        <v>902</v>
      </c>
      <c r="J673" s="206" t="s">
        <v>902</v>
      </c>
      <c r="K673" s="448">
        <v>2</v>
      </c>
      <c r="L673" s="448">
        <v>5</v>
      </c>
      <c r="M673" s="446">
        <v>45420</v>
      </c>
      <c r="N673" s="728">
        <v>0.1875</v>
      </c>
      <c r="O673" s="111">
        <v>45421</v>
      </c>
      <c r="P673" s="121">
        <v>0.91666666666666663</v>
      </c>
      <c r="Q673" s="379" t="s">
        <v>715</v>
      </c>
      <c r="R673" s="123">
        <v>3002250549</v>
      </c>
      <c r="S673" s="291"/>
      <c r="T673" s="444">
        <v>85024</v>
      </c>
      <c r="U673" s="237">
        <v>128582</v>
      </c>
      <c r="V673" s="110">
        <v>435</v>
      </c>
      <c r="W673" s="116"/>
      <c r="X673" s="117"/>
      <c r="Y673" s="117"/>
      <c r="Z673" s="118">
        <v>1421142.3193856901</v>
      </c>
      <c r="AA673" s="689"/>
      <c r="AB673" s="470"/>
      <c r="AC673" s="470">
        <f t="shared" si="39"/>
        <v>1421142.3193856901</v>
      </c>
      <c r="AD673" s="207"/>
      <c r="AE673" s="691"/>
      <c r="AF673" s="453" t="s">
        <v>4008</v>
      </c>
      <c r="AG673" s="467" t="str">
        <f>VLOOKUP(V673,PQ!$A:$BI,61,0)</f>
        <v>PROPIO</v>
      </c>
      <c r="AH673" s="484">
        <f t="shared" si="40"/>
        <v>1314357.6855070493</v>
      </c>
      <c r="AI673" s="484">
        <f t="shared" si="31"/>
        <v>435</v>
      </c>
      <c r="AJ673" s="470">
        <f t="shared" ref="AJ673:AJ675" si="41">+AC673</f>
        <v>1421142.3193856901</v>
      </c>
      <c r="AK673" s="471">
        <v>0</v>
      </c>
      <c r="AL673" s="470"/>
      <c r="AM673" s="470"/>
      <c r="AN673" s="470"/>
      <c r="AO673" s="470"/>
      <c r="AP673" s="470">
        <f t="shared" si="37"/>
        <v>0</v>
      </c>
      <c r="AR673" s="764">
        <v>45473</v>
      </c>
    </row>
    <row r="674" spans="1:44" ht="16.5" hidden="1" customHeight="1" x14ac:dyDescent="0.2">
      <c r="A674" s="443">
        <v>667</v>
      </c>
      <c r="B674" s="444">
        <v>7</v>
      </c>
      <c r="C674" s="709" t="s">
        <v>21</v>
      </c>
      <c r="D674" s="446">
        <v>45414</v>
      </c>
      <c r="E674" s="444">
        <v>119</v>
      </c>
      <c r="F674" s="759" t="s">
        <v>260</v>
      </c>
      <c r="G674" s="759" t="s">
        <v>2991</v>
      </c>
      <c r="H674" s="444" t="s">
        <v>59</v>
      </c>
      <c r="I674" s="123" t="s">
        <v>902</v>
      </c>
      <c r="J674" s="206" t="s">
        <v>902</v>
      </c>
      <c r="K674" s="448">
        <v>2</v>
      </c>
      <c r="L674" s="448">
        <v>40</v>
      </c>
      <c r="M674" s="446">
        <v>45420</v>
      </c>
      <c r="N674" s="728">
        <v>0.1875</v>
      </c>
      <c r="O674" s="111">
        <v>45421</v>
      </c>
      <c r="P674" s="121">
        <v>0.91666666666666663</v>
      </c>
      <c r="Q674" s="379" t="s">
        <v>715</v>
      </c>
      <c r="R674" s="123">
        <v>3002250549</v>
      </c>
      <c r="S674" s="291"/>
      <c r="T674" s="444">
        <v>85024</v>
      </c>
      <c r="U674" s="237">
        <v>128582</v>
      </c>
      <c r="V674" s="110">
        <v>435</v>
      </c>
      <c r="W674" s="116"/>
      <c r="X674" s="117"/>
      <c r="Y674" s="117"/>
      <c r="Z674" s="118">
        <v>1639702.3193856901</v>
      </c>
      <c r="AA674" s="689"/>
      <c r="AB674" s="470"/>
      <c r="AC674" s="470">
        <f t="shared" si="39"/>
        <v>1639702.3193856901</v>
      </c>
      <c r="AD674" s="207"/>
      <c r="AE674" s="691"/>
      <c r="AF674" s="453" t="s">
        <v>4008</v>
      </c>
      <c r="AG674" s="467" t="str">
        <f>VLOOKUP(V674,PQ!$A:$BI,61,0)</f>
        <v>PROPIO</v>
      </c>
      <c r="AH674" s="484">
        <f t="shared" si="40"/>
        <v>1516495.0871070493</v>
      </c>
      <c r="AI674" s="484">
        <f t="shared" si="31"/>
        <v>435</v>
      </c>
      <c r="AJ674" s="470">
        <f t="shared" si="41"/>
        <v>1639702.3193856901</v>
      </c>
      <c r="AK674" s="471">
        <v>0</v>
      </c>
      <c r="AL674" s="470"/>
      <c r="AM674" s="470"/>
      <c r="AN674" s="470"/>
      <c r="AO674" s="470"/>
      <c r="AP674" s="470">
        <f t="shared" si="37"/>
        <v>0</v>
      </c>
      <c r="AR674" s="764">
        <v>45473</v>
      </c>
    </row>
    <row r="675" spans="1:44" ht="16.5" hidden="1" customHeight="1" x14ac:dyDescent="0.2">
      <c r="A675" s="443">
        <v>668</v>
      </c>
      <c r="B675" s="444">
        <v>7</v>
      </c>
      <c r="C675" s="709" t="s">
        <v>21</v>
      </c>
      <c r="D675" s="446">
        <v>45414</v>
      </c>
      <c r="E675" s="444">
        <v>22</v>
      </c>
      <c r="F675" s="759" t="s">
        <v>256</v>
      </c>
      <c r="G675" s="759" t="s">
        <v>2992</v>
      </c>
      <c r="H675" s="444" t="s">
        <v>257</v>
      </c>
      <c r="I675" s="344" t="s">
        <v>902</v>
      </c>
      <c r="J675" s="291" t="s">
        <v>902</v>
      </c>
      <c r="K675" s="448">
        <v>2</v>
      </c>
      <c r="L675" s="448">
        <v>38</v>
      </c>
      <c r="M675" s="446">
        <v>45420</v>
      </c>
      <c r="N675" s="728">
        <v>0.25</v>
      </c>
      <c r="O675" s="111">
        <v>45421</v>
      </c>
      <c r="P675" s="121">
        <v>0.875</v>
      </c>
      <c r="Q675" s="122" t="s">
        <v>2993</v>
      </c>
      <c r="R675" s="123">
        <v>3157907431</v>
      </c>
      <c r="S675" s="291"/>
      <c r="T675" s="444">
        <v>85025</v>
      </c>
      <c r="U675" s="237">
        <v>128913</v>
      </c>
      <c r="V675" s="110">
        <v>447</v>
      </c>
      <c r="W675" s="116"/>
      <c r="X675" s="117"/>
      <c r="Y675" s="117"/>
      <c r="Z675" s="118">
        <v>2181317.7082532137</v>
      </c>
      <c r="AA675" s="689"/>
      <c r="AB675" s="470"/>
      <c r="AC675" s="470">
        <f t="shared" si="39"/>
        <v>2181317.7082532137</v>
      </c>
      <c r="AD675" s="207"/>
      <c r="AE675" s="691"/>
      <c r="AF675" s="453" t="s">
        <v>4008</v>
      </c>
      <c r="AG675" s="467" t="str">
        <f>VLOOKUP(V675,PQ!$A:$BI,61,0)</f>
        <v>PROPIO</v>
      </c>
      <c r="AH675" s="484">
        <f t="shared" si="40"/>
        <v>2017413.4956550673</v>
      </c>
      <c r="AI675" s="484">
        <f t="shared" si="31"/>
        <v>447</v>
      </c>
      <c r="AJ675" s="470">
        <f t="shared" si="41"/>
        <v>2181317.7082532137</v>
      </c>
      <c r="AK675" s="471">
        <v>0</v>
      </c>
      <c r="AL675" s="470"/>
      <c r="AM675" s="470"/>
      <c r="AN675" s="470"/>
      <c r="AO675" s="470"/>
      <c r="AP675" s="470">
        <f t="shared" si="37"/>
        <v>0</v>
      </c>
      <c r="AR675" s="764">
        <v>45473</v>
      </c>
    </row>
    <row r="676" spans="1:44" ht="16.5" hidden="1" customHeight="1" x14ac:dyDescent="0.2">
      <c r="A676" s="443">
        <v>669</v>
      </c>
      <c r="B676" s="444">
        <v>7</v>
      </c>
      <c r="C676" s="709" t="s">
        <v>21</v>
      </c>
      <c r="D676" s="446">
        <v>45414</v>
      </c>
      <c r="E676" s="444">
        <v>124</v>
      </c>
      <c r="F676" s="759" t="s">
        <v>1283</v>
      </c>
      <c r="G676" s="759" t="s">
        <v>2994</v>
      </c>
      <c r="H676" s="444" t="s">
        <v>433</v>
      </c>
      <c r="I676" s="123" t="s">
        <v>902</v>
      </c>
      <c r="J676" s="206" t="s">
        <v>902</v>
      </c>
      <c r="K676" s="448">
        <v>2</v>
      </c>
      <c r="L676" s="448">
        <v>22</v>
      </c>
      <c r="M676" s="446">
        <v>45420</v>
      </c>
      <c r="N676" s="728">
        <v>0.20833333333333334</v>
      </c>
      <c r="O676" s="111">
        <v>45421</v>
      </c>
      <c r="P676" s="121">
        <v>0.91666666666666663</v>
      </c>
      <c r="Q676" s="122" t="s">
        <v>2995</v>
      </c>
      <c r="R676" s="123">
        <v>3112273318</v>
      </c>
      <c r="S676" s="291"/>
      <c r="T676" s="444">
        <v>85026</v>
      </c>
      <c r="U676" s="237">
        <v>128914</v>
      </c>
      <c r="V676" s="110">
        <v>52</v>
      </c>
      <c r="W676" s="116"/>
      <c r="X676" s="117"/>
      <c r="Y676" s="117"/>
      <c r="Z676" s="118">
        <v>1903081.9374278926</v>
      </c>
      <c r="AA676" s="689"/>
      <c r="AB676" s="470"/>
      <c r="AC676" s="470">
        <f t="shared" si="39"/>
        <v>1903081.9374278926</v>
      </c>
      <c r="AD676" s="207"/>
      <c r="AE676" s="248"/>
      <c r="AF676" s="453" t="s">
        <v>4008</v>
      </c>
      <c r="AG676" s="467" t="str">
        <f>VLOOKUP(V676,PQ!$A:$BI,61,0)</f>
        <v>SOCIO</v>
      </c>
      <c r="AH676" s="484">
        <f t="shared" si="40"/>
        <v>1760084.3606495608</v>
      </c>
      <c r="AI676" s="484">
        <f t="shared" si="31"/>
        <v>52</v>
      </c>
      <c r="AJ676" s="470">
        <v>170000</v>
      </c>
      <c r="AK676" s="471">
        <v>7.4999999999999997E-2</v>
      </c>
      <c r="AL676" s="470">
        <f t="shared" si="33"/>
        <v>12750</v>
      </c>
      <c r="AM676" s="470">
        <f t="shared" si="34"/>
        <v>5950.0000000000009</v>
      </c>
      <c r="AN676" s="470">
        <f t="shared" si="35"/>
        <v>703.8</v>
      </c>
      <c r="AO676" s="470">
        <f t="shared" si="36"/>
        <v>157250</v>
      </c>
      <c r="AP676" s="470">
        <f t="shared" si="37"/>
        <v>1733081.9374278926</v>
      </c>
      <c r="AR676" s="764">
        <v>45473</v>
      </c>
    </row>
    <row r="677" spans="1:44" ht="16.5" hidden="1" customHeight="1" x14ac:dyDescent="0.2">
      <c r="A677" s="443">
        <v>670</v>
      </c>
      <c r="B677" s="444">
        <v>13</v>
      </c>
      <c r="C677" s="709" t="s">
        <v>139</v>
      </c>
      <c r="D677" s="446">
        <v>45406</v>
      </c>
      <c r="E677" s="444">
        <v>276</v>
      </c>
      <c r="F677" s="759" t="s">
        <v>444</v>
      </c>
      <c r="G677" s="759" t="s">
        <v>444</v>
      </c>
      <c r="H677" s="444" t="s">
        <v>445</v>
      </c>
      <c r="I677" s="123" t="s">
        <v>756</v>
      </c>
      <c r="J677" s="206" t="s">
        <v>756</v>
      </c>
      <c r="K677" s="448">
        <v>2</v>
      </c>
      <c r="L677" s="448">
        <v>40</v>
      </c>
      <c r="M677" s="446">
        <v>45421</v>
      </c>
      <c r="N677" s="728">
        <v>0.22916666666666666</v>
      </c>
      <c r="O677" s="111">
        <v>45422</v>
      </c>
      <c r="P677" s="121">
        <v>0.83333333333333337</v>
      </c>
      <c r="Q677" s="122" t="s">
        <v>477</v>
      </c>
      <c r="R677" s="123" t="s">
        <v>2912</v>
      </c>
      <c r="S677" s="291" t="s">
        <v>2802</v>
      </c>
      <c r="T677" s="444">
        <v>85037</v>
      </c>
      <c r="U677" s="237">
        <v>128979</v>
      </c>
      <c r="V677" s="110">
        <v>312</v>
      </c>
      <c r="W677" s="116"/>
      <c r="X677" s="110"/>
      <c r="Y677" s="110"/>
      <c r="Z677" s="116">
        <v>3441263.3813141226</v>
      </c>
      <c r="AA677" s="689"/>
      <c r="AB677" s="470"/>
      <c r="AC677" s="470">
        <f t="shared" si="39"/>
        <v>3441263.3813141226</v>
      </c>
      <c r="AD677" s="207"/>
      <c r="AE677" s="691"/>
      <c r="AF677" s="453" t="s">
        <v>4008</v>
      </c>
      <c r="AG677" s="467" t="str">
        <f>VLOOKUP(V677,PQ!$A:$BI,61,0)</f>
        <v>AFILIADO</v>
      </c>
      <c r="AH677" s="484">
        <f t="shared" si="40"/>
        <v>3182686.8508421793</v>
      </c>
      <c r="AI677" s="484">
        <f t="shared" si="31"/>
        <v>312</v>
      </c>
      <c r="AJ677" s="470">
        <v>3000000</v>
      </c>
      <c r="AK677" s="471">
        <v>7.4999999999999997E-2</v>
      </c>
      <c r="AL677" s="470">
        <f t="shared" si="33"/>
        <v>225000</v>
      </c>
      <c r="AM677" s="470">
        <f t="shared" si="34"/>
        <v>105000.00000000001</v>
      </c>
      <c r="AN677" s="470">
        <f t="shared" si="35"/>
        <v>12419.999999999998</v>
      </c>
      <c r="AO677" s="470">
        <f t="shared" si="36"/>
        <v>2775000</v>
      </c>
      <c r="AP677" s="470">
        <f t="shared" si="37"/>
        <v>441263.38131412258</v>
      </c>
      <c r="AR677" s="764">
        <v>45473</v>
      </c>
    </row>
    <row r="678" spans="1:44" ht="16.5" hidden="1" customHeight="1" x14ac:dyDescent="0.2">
      <c r="A678" s="443">
        <v>671</v>
      </c>
      <c r="B678" s="444">
        <v>7</v>
      </c>
      <c r="C678" s="709" t="s">
        <v>21</v>
      </c>
      <c r="D678" s="446">
        <v>45414</v>
      </c>
      <c r="E678" s="444">
        <v>17</v>
      </c>
      <c r="F678" s="759" t="s">
        <v>110</v>
      </c>
      <c r="G678" s="759" t="s">
        <v>2996</v>
      </c>
      <c r="H678" s="444" t="s">
        <v>247</v>
      </c>
      <c r="I678" s="123" t="s">
        <v>902</v>
      </c>
      <c r="J678" s="206" t="s">
        <v>902</v>
      </c>
      <c r="K678" s="448">
        <v>1</v>
      </c>
      <c r="L678" s="448">
        <v>12</v>
      </c>
      <c r="M678" s="446">
        <v>45421</v>
      </c>
      <c r="N678" s="728">
        <v>0.20833333333333334</v>
      </c>
      <c r="O678" s="111">
        <v>45421</v>
      </c>
      <c r="P678" s="121">
        <v>0.79166666666666663</v>
      </c>
      <c r="Q678" s="122" t="s">
        <v>2997</v>
      </c>
      <c r="R678" s="123">
        <v>3123890934</v>
      </c>
      <c r="S678" s="291"/>
      <c r="T678" s="444">
        <v>85039</v>
      </c>
      <c r="U678" s="237">
        <v>128940</v>
      </c>
      <c r="V678" s="110">
        <v>481</v>
      </c>
      <c r="W678" s="116"/>
      <c r="X678" s="117"/>
      <c r="Y678" s="117"/>
      <c r="Z678" s="118">
        <v>431076.44616119337</v>
      </c>
      <c r="AA678" s="689"/>
      <c r="AB678" s="470"/>
      <c r="AC678" s="470">
        <f t="shared" si="39"/>
        <v>431076.44616119337</v>
      </c>
      <c r="AD678" s="207"/>
      <c r="AE678" s="691"/>
      <c r="AF678" s="453" t="s">
        <v>4008</v>
      </c>
      <c r="AG678" s="467" t="str">
        <f>VLOOKUP(V678,PQ!$A:$BI,61,0)</f>
        <v>PROPIO</v>
      </c>
      <c r="AH678" s="484">
        <f t="shared" si="40"/>
        <v>398685.36199664127</v>
      </c>
      <c r="AI678" s="484">
        <f t="shared" si="31"/>
        <v>481</v>
      </c>
      <c r="AJ678" s="470">
        <f>+AC678</f>
        <v>431076.44616119337</v>
      </c>
      <c r="AK678" s="471">
        <v>0</v>
      </c>
      <c r="AL678" s="470"/>
      <c r="AM678" s="470"/>
      <c r="AN678" s="470"/>
      <c r="AO678" s="470"/>
      <c r="AP678" s="470">
        <f>+AC678-AJ678</f>
        <v>0</v>
      </c>
      <c r="AR678" s="764">
        <v>45473</v>
      </c>
    </row>
    <row r="679" spans="1:44" ht="16.5" hidden="1" customHeight="1" x14ac:dyDescent="0.2">
      <c r="A679" s="443">
        <v>672</v>
      </c>
      <c r="B679" s="444">
        <v>7</v>
      </c>
      <c r="C679" s="709" t="s">
        <v>21</v>
      </c>
      <c r="D679" s="446">
        <v>45414</v>
      </c>
      <c r="E679" s="444">
        <v>17</v>
      </c>
      <c r="F679" s="759" t="s">
        <v>110</v>
      </c>
      <c r="G679" s="759" t="s">
        <v>2996</v>
      </c>
      <c r="H679" s="444" t="s">
        <v>247</v>
      </c>
      <c r="I679" s="123" t="s">
        <v>902</v>
      </c>
      <c r="J679" s="206" t="s">
        <v>902</v>
      </c>
      <c r="K679" s="448">
        <v>1</v>
      </c>
      <c r="L679" s="448">
        <v>40</v>
      </c>
      <c r="M679" s="446">
        <v>45421</v>
      </c>
      <c r="N679" s="728">
        <v>0.20833333333333334</v>
      </c>
      <c r="O679" s="111">
        <v>45421</v>
      </c>
      <c r="P679" s="121">
        <v>0.79166666666666663</v>
      </c>
      <c r="Q679" s="122" t="s">
        <v>2997</v>
      </c>
      <c r="R679" s="123">
        <v>3123890934</v>
      </c>
      <c r="S679" s="291"/>
      <c r="T679" s="444">
        <v>85039</v>
      </c>
      <c r="U679" s="237">
        <v>128942</v>
      </c>
      <c r="V679" s="110">
        <v>409</v>
      </c>
      <c r="W679" s="116"/>
      <c r="X679" s="117"/>
      <c r="Y679" s="117"/>
      <c r="Z679" s="118">
        <v>540356.44616119331</v>
      </c>
      <c r="AA679" s="689"/>
      <c r="AB679" s="470"/>
      <c r="AC679" s="470">
        <f t="shared" si="39"/>
        <v>540356.44616119331</v>
      </c>
      <c r="AD679" s="207"/>
      <c r="AE679" s="691"/>
      <c r="AF679" s="453" t="s">
        <v>4008</v>
      </c>
      <c r="AG679" s="467" t="str">
        <f>VLOOKUP(V679,PQ!$A:$BI,61,0)</f>
        <v>SOCIO</v>
      </c>
      <c r="AH679" s="484">
        <f t="shared" si="40"/>
        <v>499754.06279664126</v>
      </c>
      <c r="AI679" s="484">
        <f t="shared" si="31"/>
        <v>409</v>
      </c>
      <c r="AJ679" s="470">
        <v>500000</v>
      </c>
      <c r="AK679" s="471">
        <v>7.4999999999999997E-2</v>
      </c>
      <c r="AL679" s="470">
        <f t="shared" si="33"/>
        <v>37500</v>
      </c>
      <c r="AM679" s="470">
        <f t="shared" si="34"/>
        <v>17500</v>
      </c>
      <c r="AN679" s="470">
        <f t="shared" si="35"/>
        <v>2070</v>
      </c>
      <c r="AO679" s="470">
        <f t="shared" si="36"/>
        <v>462500</v>
      </c>
      <c r="AP679" s="470">
        <f t="shared" si="37"/>
        <v>40356.446161193307</v>
      </c>
      <c r="AR679" s="764">
        <v>45473</v>
      </c>
    </row>
    <row r="680" spans="1:44" ht="16.5" hidden="1" customHeight="1" x14ac:dyDescent="0.2">
      <c r="A680" s="443">
        <v>673</v>
      </c>
      <c r="B680" s="444">
        <v>7</v>
      </c>
      <c r="C680" s="709" t="s">
        <v>21</v>
      </c>
      <c r="D680" s="446">
        <v>45414</v>
      </c>
      <c r="E680" s="444">
        <v>171</v>
      </c>
      <c r="F680" s="759" t="s">
        <v>1299</v>
      </c>
      <c r="G680" s="759" t="s">
        <v>2998</v>
      </c>
      <c r="H680" s="444" t="s">
        <v>87</v>
      </c>
      <c r="I680" s="123" t="s">
        <v>902</v>
      </c>
      <c r="J680" s="206" t="s">
        <v>902</v>
      </c>
      <c r="K680" s="448">
        <v>1</v>
      </c>
      <c r="L680" s="448">
        <v>14</v>
      </c>
      <c r="M680" s="446">
        <v>45421</v>
      </c>
      <c r="N680" s="728">
        <v>0.20833333333333334</v>
      </c>
      <c r="O680" s="111">
        <v>45421</v>
      </c>
      <c r="P680" s="121">
        <v>0.79166666666666663</v>
      </c>
      <c r="Q680" s="122" t="s">
        <v>2999</v>
      </c>
      <c r="R680" s="123">
        <v>3213316359</v>
      </c>
      <c r="S680" s="291"/>
      <c r="T680" s="444">
        <v>85040</v>
      </c>
      <c r="U680" s="237">
        <v>128941</v>
      </c>
      <c r="V680" s="110">
        <v>449</v>
      </c>
      <c r="W680" s="116"/>
      <c r="X680" s="117"/>
      <c r="Y680" s="117"/>
      <c r="Z680" s="118">
        <v>980148.65546915762</v>
      </c>
      <c r="AA680" s="689"/>
      <c r="AB680" s="470"/>
      <c r="AC680" s="470">
        <f t="shared" si="39"/>
        <v>980148.65546915762</v>
      </c>
      <c r="AD680" s="748" t="s">
        <v>3992</v>
      </c>
      <c r="AE680" s="702" t="s">
        <v>3994</v>
      </c>
      <c r="AF680" s="453" t="s">
        <v>4008</v>
      </c>
      <c r="AG680" s="467" t="str">
        <f>VLOOKUP(V680,PQ!$A:$BI,61,0)</f>
        <v>PROPIO</v>
      </c>
      <c r="AH680" s="484">
        <f t="shared" si="40"/>
        <v>906500.2854972051</v>
      </c>
      <c r="AI680" s="484">
        <f t="shared" si="31"/>
        <v>449</v>
      </c>
      <c r="AJ680" s="470">
        <f>+AC680</f>
        <v>980148.65546915762</v>
      </c>
      <c r="AK680" s="471">
        <v>0</v>
      </c>
      <c r="AL680" s="470"/>
      <c r="AM680" s="470"/>
      <c r="AN680" s="470"/>
      <c r="AO680" s="470"/>
      <c r="AP680" s="470">
        <f>+AC680-AJ680</f>
        <v>0</v>
      </c>
      <c r="AR680" s="764">
        <v>45473</v>
      </c>
    </row>
    <row r="681" spans="1:44" ht="16.5" hidden="1" customHeight="1" x14ac:dyDescent="0.2">
      <c r="A681" s="443">
        <v>674</v>
      </c>
      <c r="B681" s="444">
        <v>7</v>
      </c>
      <c r="C681" s="709" t="s">
        <v>21</v>
      </c>
      <c r="D681" s="446">
        <v>45414</v>
      </c>
      <c r="E681" s="444">
        <v>24</v>
      </c>
      <c r="F681" s="759" t="s">
        <v>482</v>
      </c>
      <c r="G681" s="759" t="s">
        <v>3046</v>
      </c>
      <c r="H681" s="444" t="s">
        <v>484</v>
      </c>
      <c r="I681" s="123" t="s">
        <v>902</v>
      </c>
      <c r="J681" s="206" t="s">
        <v>902</v>
      </c>
      <c r="K681" s="448">
        <v>1</v>
      </c>
      <c r="L681" s="448">
        <v>29</v>
      </c>
      <c r="M681" s="446">
        <v>45421</v>
      </c>
      <c r="N681" s="728">
        <v>0.20833333333333334</v>
      </c>
      <c r="O681" s="111">
        <v>45421</v>
      </c>
      <c r="P681" s="121">
        <v>0.79166666666666663</v>
      </c>
      <c r="Q681" s="122" t="s">
        <v>3000</v>
      </c>
      <c r="R681" s="123">
        <v>3152004024</v>
      </c>
      <c r="S681" s="291"/>
      <c r="T681" s="444">
        <v>85041</v>
      </c>
      <c r="U681" s="237">
        <v>128943</v>
      </c>
      <c r="V681" s="110">
        <v>566</v>
      </c>
      <c r="W681" s="116"/>
      <c r="X681" s="117"/>
      <c r="Y681" s="117"/>
      <c r="Z681" s="118">
        <v>839743.08330128563</v>
      </c>
      <c r="AA681" s="689"/>
      <c r="AB681" s="470"/>
      <c r="AC681" s="470">
        <f t="shared" si="39"/>
        <v>839743.08330128563</v>
      </c>
      <c r="AD681" s="207"/>
      <c r="AE681" s="691"/>
      <c r="AF681" s="453" t="s">
        <v>4008</v>
      </c>
      <c r="AG681" s="467" t="str">
        <f>VLOOKUP(V681,PQ!$A:$BI,61,0)</f>
        <v>AFILIADO</v>
      </c>
      <c r="AH681" s="484">
        <f t="shared" si="40"/>
        <v>776644.788022027</v>
      </c>
      <c r="AI681" s="484">
        <f t="shared" si="31"/>
        <v>566</v>
      </c>
      <c r="AJ681" s="470">
        <v>800000</v>
      </c>
      <c r="AK681" s="471">
        <v>7.4999999999999997E-2</v>
      </c>
      <c r="AL681" s="470">
        <f t="shared" si="33"/>
        <v>60000</v>
      </c>
      <c r="AM681" s="470">
        <f t="shared" si="34"/>
        <v>28000.000000000004</v>
      </c>
      <c r="AN681" s="470">
        <f t="shared" si="35"/>
        <v>3311.9999999999995</v>
      </c>
      <c r="AO681" s="470">
        <f t="shared" si="36"/>
        <v>740000</v>
      </c>
      <c r="AP681" s="470">
        <f t="shared" si="37"/>
        <v>39743.083301285631</v>
      </c>
      <c r="AR681" s="764">
        <v>45473</v>
      </c>
    </row>
    <row r="682" spans="1:44" ht="16.5" hidden="1" customHeight="1" x14ac:dyDescent="0.2">
      <c r="A682" s="443">
        <v>675</v>
      </c>
      <c r="B682" s="444">
        <v>7</v>
      </c>
      <c r="C682" s="709" t="s">
        <v>21</v>
      </c>
      <c r="D682" s="446">
        <v>45414</v>
      </c>
      <c r="E682" s="444">
        <v>8</v>
      </c>
      <c r="F682" s="759" t="s">
        <v>805</v>
      </c>
      <c r="G682" s="759" t="s">
        <v>3001</v>
      </c>
      <c r="H682" s="444" t="s">
        <v>2648</v>
      </c>
      <c r="I682" s="123" t="s">
        <v>902</v>
      </c>
      <c r="J682" s="206" t="s">
        <v>902</v>
      </c>
      <c r="K682" s="448">
        <v>2</v>
      </c>
      <c r="L682" s="448">
        <v>40</v>
      </c>
      <c r="M682" s="446">
        <v>45421</v>
      </c>
      <c r="N682" s="728">
        <v>0.25</v>
      </c>
      <c r="O682" s="111">
        <v>45422</v>
      </c>
      <c r="P682" s="121">
        <v>0.85416666666666663</v>
      </c>
      <c r="Q682" s="122" t="s">
        <v>808</v>
      </c>
      <c r="R682" s="123">
        <v>3142350304</v>
      </c>
      <c r="S682" s="291"/>
      <c r="T682" s="444">
        <v>85042</v>
      </c>
      <c r="U682" s="237">
        <v>128944</v>
      </c>
      <c r="V682" s="110">
        <v>412</v>
      </c>
      <c r="W682" s="116"/>
      <c r="X682" s="117"/>
      <c r="Y682" s="117"/>
      <c r="Z682" s="118">
        <v>316760.67533587193</v>
      </c>
      <c r="AA682" s="689"/>
      <c r="AB682" s="470"/>
      <c r="AC682" s="470">
        <f t="shared" si="39"/>
        <v>316760.67533587193</v>
      </c>
      <c r="AD682" s="748" t="s">
        <v>3993</v>
      </c>
      <c r="AE682" s="702" t="s">
        <v>3994</v>
      </c>
      <c r="AF682" s="453" t="s">
        <v>4008</v>
      </c>
      <c r="AG682" s="467" t="str">
        <f>VLOOKUP(V682,PQ!$A:$BI,61,0)</f>
        <v>SOCIO</v>
      </c>
      <c r="AH682" s="484">
        <f t="shared" si="40"/>
        <v>292959.27819113451</v>
      </c>
      <c r="AI682" s="484">
        <f t="shared" si="31"/>
        <v>412</v>
      </c>
      <c r="AJ682" s="470">
        <v>300000</v>
      </c>
      <c r="AK682" s="471">
        <v>7.4999999999999997E-2</v>
      </c>
      <c r="AL682" s="470">
        <f t="shared" si="33"/>
        <v>22500</v>
      </c>
      <c r="AM682" s="470">
        <f t="shared" si="34"/>
        <v>10500.000000000002</v>
      </c>
      <c r="AN682" s="470">
        <f t="shared" si="35"/>
        <v>1241.9999999999998</v>
      </c>
      <c r="AO682" s="470">
        <f t="shared" si="36"/>
        <v>277500</v>
      </c>
      <c r="AP682" s="470">
        <f t="shared" si="37"/>
        <v>16760.675335871929</v>
      </c>
      <c r="AR682" s="764">
        <v>45473</v>
      </c>
    </row>
    <row r="683" spans="1:44" ht="16.5" hidden="1" customHeight="1" x14ac:dyDescent="0.2">
      <c r="A683" s="443">
        <v>675</v>
      </c>
      <c r="B683" s="444">
        <v>7</v>
      </c>
      <c r="C683" s="709" t="s">
        <v>21</v>
      </c>
      <c r="D683" s="446">
        <v>45414</v>
      </c>
      <c r="E683" s="444">
        <v>8</v>
      </c>
      <c r="F683" s="759" t="s">
        <v>805</v>
      </c>
      <c r="G683" s="759" t="s">
        <v>3001</v>
      </c>
      <c r="H683" s="444" t="s">
        <v>2648</v>
      </c>
      <c r="I683" s="123" t="s">
        <v>902</v>
      </c>
      <c r="J683" s="206" t="s">
        <v>902</v>
      </c>
      <c r="K683" s="448">
        <v>2</v>
      </c>
      <c r="L683" s="448">
        <v>40</v>
      </c>
      <c r="M683" s="446">
        <v>45421</v>
      </c>
      <c r="N683" s="728">
        <v>0.25</v>
      </c>
      <c r="O683" s="111">
        <v>45422</v>
      </c>
      <c r="P683" s="121">
        <v>0.85416666666666663</v>
      </c>
      <c r="Q683" s="122" t="s">
        <v>808</v>
      </c>
      <c r="R683" s="123">
        <v>3142350304</v>
      </c>
      <c r="S683" s="291"/>
      <c r="T683" s="444">
        <v>85042</v>
      </c>
      <c r="U683" s="237">
        <v>129035</v>
      </c>
      <c r="V683" s="110">
        <v>410</v>
      </c>
      <c r="W683" s="116"/>
      <c r="X683" s="117"/>
      <c r="Y683" s="117"/>
      <c r="Z683" s="118">
        <v>316760.67533587193</v>
      </c>
      <c r="AA683" s="689"/>
      <c r="AB683" s="470"/>
      <c r="AC683" s="470">
        <f t="shared" si="39"/>
        <v>316760.67533587193</v>
      </c>
      <c r="AD683" s="748" t="s">
        <v>3993</v>
      </c>
      <c r="AE683" s="702" t="s">
        <v>3994</v>
      </c>
      <c r="AF683" s="453" t="s">
        <v>4008</v>
      </c>
      <c r="AG683" s="467" t="str">
        <f>VLOOKUP(V683,PQ!$A:$BI,61,0)</f>
        <v>SOCIO</v>
      </c>
      <c r="AH683" s="484">
        <f t="shared" si="40"/>
        <v>292959.27819113451</v>
      </c>
      <c r="AI683" s="484">
        <f t="shared" si="31"/>
        <v>410</v>
      </c>
      <c r="AJ683" s="470">
        <v>300000</v>
      </c>
      <c r="AK683" s="471">
        <v>7.4999999999999997E-2</v>
      </c>
      <c r="AL683" s="470">
        <f t="shared" si="33"/>
        <v>22500</v>
      </c>
      <c r="AM683" s="470">
        <f t="shared" si="34"/>
        <v>10500.000000000002</v>
      </c>
      <c r="AN683" s="470">
        <f t="shared" si="35"/>
        <v>1241.9999999999998</v>
      </c>
      <c r="AO683" s="470">
        <f t="shared" si="36"/>
        <v>277500</v>
      </c>
      <c r="AP683" s="470">
        <f t="shared" si="37"/>
        <v>16760.675335871929</v>
      </c>
      <c r="AR683" s="764">
        <v>45473</v>
      </c>
    </row>
    <row r="684" spans="1:44" ht="16.5" hidden="1" customHeight="1" x14ac:dyDescent="0.2">
      <c r="A684" s="443">
        <v>676</v>
      </c>
      <c r="B684" s="444">
        <v>7</v>
      </c>
      <c r="C684" s="709" t="s">
        <v>21</v>
      </c>
      <c r="D684" s="446">
        <v>45414</v>
      </c>
      <c r="E684" s="444">
        <v>159</v>
      </c>
      <c r="F684" s="759" t="s">
        <v>466</v>
      </c>
      <c r="G684" s="759" t="s">
        <v>3002</v>
      </c>
      <c r="H684" s="444" t="s">
        <v>93</v>
      </c>
      <c r="I684" s="123" t="s">
        <v>902</v>
      </c>
      <c r="J684" s="206" t="s">
        <v>902</v>
      </c>
      <c r="K684" s="448">
        <v>1</v>
      </c>
      <c r="L684" s="448">
        <v>35</v>
      </c>
      <c r="M684" s="446">
        <v>45421</v>
      </c>
      <c r="N684" s="728">
        <v>0.29166666666666669</v>
      </c>
      <c r="O684" s="111">
        <v>45421</v>
      </c>
      <c r="P684" s="121">
        <v>0.79166666666666663</v>
      </c>
      <c r="Q684" s="122" t="s">
        <v>3003</v>
      </c>
      <c r="R684" s="123">
        <v>3102851254</v>
      </c>
      <c r="S684" s="291"/>
      <c r="T684" s="444">
        <v>85038</v>
      </c>
      <c r="U684" s="237">
        <v>128939</v>
      </c>
      <c r="V684" s="110">
        <v>374</v>
      </c>
      <c r="W684" s="116"/>
      <c r="X684" s="117"/>
      <c r="Y684" s="117"/>
      <c r="Z684" s="118">
        <v>690679.23608440452</v>
      </c>
      <c r="AA684" s="689"/>
      <c r="AB684" s="470"/>
      <c r="AC684" s="470">
        <f t="shared" si="39"/>
        <v>690679.23608440452</v>
      </c>
      <c r="AD684" s="207"/>
      <c r="AE684" s="691"/>
      <c r="AF684" s="453" t="s">
        <v>4008</v>
      </c>
      <c r="AG684" s="467" t="str">
        <f>VLOOKUP(V684,PQ!$A:$BI,61,0)</f>
        <v>AFILIADO</v>
      </c>
      <c r="AH684" s="484">
        <f t="shared" si="40"/>
        <v>638781.59828502242</v>
      </c>
      <c r="AI684" s="484">
        <f t="shared" si="31"/>
        <v>374</v>
      </c>
      <c r="AJ684" s="470">
        <v>600000</v>
      </c>
      <c r="AK684" s="471">
        <v>7.4999999999999997E-2</v>
      </c>
      <c r="AL684" s="470">
        <f t="shared" si="33"/>
        <v>45000</v>
      </c>
      <c r="AM684" s="470">
        <f t="shared" si="34"/>
        <v>21000.000000000004</v>
      </c>
      <c r="AN684" s="470">
        <f t="shared" si="35"/>
        <v>2483.9999999999995</v>
      </c>
      <c r="AO684" s="470">
        <f t="shared" si="36"/>
        <v>555000</v>
      </c>
      <c r="AP684" s="470">
        <f t="shared" si="37"/>
        <v>90679.236084404518</v>
      </c>
      <c r="AR684" s="764">
        <v>45473</v>
      </c>
    </row>
    <row r="685" spans="1:44" ht="16.5" hidden="1" customHeight="1" x14ac:dyDescent="0.2">
      <c r="A685" s="443">
        <v>677</v>
      </c>
      <c r="B685" s="444">
        <v>7</v>
      </c>
      <c r="C685" s="709" t="s">
        <v>21</v>
      </c>
      <c r="D685" s="446">
        <v>45414</v>
      </c>
      <c r="E685" s="444">
        <v>57</v>
      </c>
      <c r="F685" s="759" t="s">
        <v>414</v>
      </c>
      <c r="G685" s="759" t="s">
        <v>2910</v>
      </c>
      <c r="H685" s="444" t="s">
        <v>2955</v>
      </c>
      <c r="I685" s="123" t="s">
        <v>402</v>
      </c>
      <c r="J685" s="206" t="s">
        <v>402</v>
      </c>
      <c r="K685" s="448">
        <v>2</v>
      </c>
      <c r="L685" s="448">
        <v>24</v>
      </c>
      <c r="M685" s="446">
        <v>45421</v>
      </c>
      <c r="N685" s="728">
        <v>0.29166666666666669</v>
      </c>
      <c r="O685" s="111">
        <v>45422</v>
      </c>
      <c r="P685" s="121">
        <v>0.625</v>
      </c>
      <c r="Q685" s="122" t="s">
        <v>2911</v>
      </c>
      <c r="R685" s="123">
        <v>3204921339</v>
      </c>
      <c r="S685" s="291"/>
      <c r="T685" s="444">
        <v>85044</v>
      </c>
      <c r="U685" s="237">
        <v>128945</v>
      </c>
      <c r="V685" s="110">
        <v>476</v>
      </c>
      <c r="W685" s="116"/>
      <c r="X685" s="117"/>
      <c r="Y685" s="117"/>
      <c r="Z685" s="118">
        <v>1306826.5485603686</v>
      </c>
      <c r="AA685" s="689"/>
      <c r="AB685" s="470"/>
      <c r="AC685" s="470">
        <f t="shared" si="39"/>
        <v>1306826.5485603686</v>
      </c>
      <c r="AD685" s="207"/>
      <c r="AE685" s="691"/>
      <c r="AF685" s="453" t="s">
        <v>4008</v>
      </c>
      <c r="AG685" s="467" t="str">
        <f>VLOOKUP(V685,PQ!$A:$BI,61,0)</f>
        <v>PROPIO</v>
      </c>
      <c r="AH685" s="484">
        <f t="shared" si="40"/>
        <v>1208631.6017015425</v>
      </c>
      <c r="AI685" s="484">
        <f t="shared" ref="AI685:AI748" si="42">+V685</f>
        <v>476</v>
      </c>
      <c r="AJ685" s="470">
        <f t="shared" ref="AJ685:AJ688" si="43">+AC685</f>
        <v>1306826.5485603686</v>
      </c>
      <c r="AK685" s="471">
        <v>0</v>
      </c>
      <c r="AL685" s="470"/>
      <c r="AM685" s="470"/>
      <c r="AN685" s="470"/>
      <c r="AO685" s="470"/>
      <c r="AP685" s="470">
        <f t="shared" si="37"/>
        <v>0</v>
      </c>
      <c r="AR685" s="764">
        <v>45473</v>
      </c>
    </row>
    <row r="686" spans="1:44" ht="16.5" hidden="1" customHeight="1" x14ac:dyDescent="0.2">
      <c r="A686" s="443">
        <v>678</v>
      </c>
      <c r="B686" s="444">
        <v>7</v>
      </c>
      <c r="C686" s="709" t="s">
        <v>21</v>
      </c>
      <c r="D686" s="446">
        <v>45414</v>
      </c>
      <c r="E686" s="444">
        <v>162</v>
      </c>
      <c r="F686" s="759" t="s">
        <v>378</v>
      </c>
      <c r="G686" s="759" t="s">
        <v>378</v>
      </c>
      <c r="H686" s="444" t="s">
        <v>97</v>
      </c>
      <c r="I686" s="123" t="s">
        <v>902</v>
      </c>
      <c r="J686" s="206" t="s">
        <v>902</v>
      </c>
      <c r="K686" s="448">
        <v>1</v>
      </c>
      <c r="L686" s="448">
        <v>41</v>
      </c>
      <c r="M686" s="446">
        <v>45421</v>
      </c>
      <c r="N686" s="728">
        <v>0.25</v>
      </c>
      <c r="O686" s="111">
        <v>45421</v>
      </c>
      <c r="P686" s="121">
        <v>0.70833333333333337</v>
      </c>
      <c r="Q686" s="122" t="s">
        <v>3004</v>
      </c>
      <c r="R686" s="123">
        <v>3108587173</v>
      </c>
      <c r="S686" s="291"/>
      <c r="T686" s="444">
        <v>85043</v>
      </c>
      <c r="U686" s="237">
        <v>128980</v>
      </c>
      <c r="V686" s="110">
        <v>441</v>
      </c>
      <c r="W686" s="116"/>
      <c r="X686" s="117"/>
      <c r="Y686" s="117"/>
      <c r="Z686" s="10">
        <v>540356.44616119331</v>
      </c>
      <c r="AA686" s="689"/>
      <c r="AB686" s="470"/>
      <c r="AC686" s="470">
        <f t="shared" si="39"/>
        <v>540356.44616119331</v>
      </c>
      <c r="AD686" s="207"/>
      <c r="AE686" s="691"/>
      <c r="AF686" s="453" t="s">
        <v>4008</v>
      </c>
      <c r="AG686" s="467" t="str">
        <f>VLOOKUP(V686,PQ!$A:$BI,61,0)</f>
        <v>PROPIO</v>
      </c>
      <c r="AH686" s="484">
        <f t="shared" si="40"/>
        <v>499754.06279664126</v>
      </c>
      <c r="AI686" s="484">
        <f t="shared" si="42"/>
        <v>441</v>
      </c>
      <c r="AJ686" s="470">
        <f t="shared" si="43"/>
        <v>540356.44616119331</v>
      </c>
      <c r="AK686" s="471">
        <v>0</v>
      </c>
      <c r="AL686" s="470"/>
      <c r="AM686" s="470"/>
      <c r="AN686" s="470"/>
      <c r="AO686" s="470"/>
      <c r="AP686" s="470">
        <f t="shared" si="37"/>
        <v>0</v>
      </c>
      <c r="AR686" s="764">
        <v>45473</v>
      </c>
    </row>
    <row r="687" spans="1:44" ht="16.5" hidden="1" customHeight="1" x14ac:dyDescent="0.2">
      <c r="A687" s="443">
        <v>679</v>
      </c>
      <c r="B687" s="444">
        <v>33</v>
      </c>
      <c r="C687" s="709" t="s">
        <v>139</v>
      </c>
      <c r="D687" s="446">
        <v>45420</v>
      </c>
      <c r="E687" s="444">
        <v>30</v>
      </c>
      <c r="F687" s="759" t="s">
        <v>3051</v>
      </c>
      <c r="G687" s="759" t="s">
        <v>3051</v>
      </c>
      <c r="H687" s="444" t="s">
        <v>316</v>
      </c>
      <c r="I687" s="123" t="s">
        <v>902</v>
      </c>
      <c r="J687" s="206" t="s">
        <v>902</v>
      </c>
      <c r="K687" s="448">
        <v>6</v>
      </c>
      <c r="L687" s="448">
        <v>53</v>
      </c>
      <c r="M687" s="446">
        <v>45421</v>
      </c>
      <c r="N687" s="728" t="s">
        <v>3049</v>
      </c>
      <c r="O687" s="111">
        <v>45426</v>
      </c>
      <c r="P687" s="121">
        <v>0.5</v>
      </c>
      <c r="Q687" s="122" t="s">
        <v>3050</v>
      </c>
      <c r="R687" s="123">
        <v>3132633405</v>
      </c>
      <c r="S687" s="291" t="s">
        <v>2792</v>
      </c>
      <c r="T687" s="444">
        <v>85051</v>
      </c>
      <c r="U687" s="237">
        <v>128982</v>
      </c>
      <c r="V687" s="110">
        <v>436</v>
      </c>
      <c r="W687" s="116"/>
      <c r="X687" s="110"/>
      <c r="Y687" s="110"/>
      <c r="Z687" s="116">
        <v>3353936.5623798203</v>
      </c>
      <c r="AA687" s="688">
        <v>3</v>
      </c>
      <c r="AB687" s="470">
        <v>1311360</v>
      </c>
      <c r="AC687" s="470">
        <f t="shared" si="39"/>
        <v>7288016.5623798203</v>
      </c>
      <c r="AD687" s="207"/>
      <c r="AE687" s="691"/>
      <c r="AF687" s="453" t="s">
        <v>4008</v>
      </c>
      <c r="AG687" s="467" t="str">
        <f>VLOOKUP(V687,PQ!$A:$BI,61,0)</f>
        <v>PROPIO</v>
      </c>
      <c r="AH687" s="484">
        <f t="shared" si="40"/>
        <v>6740394.9978826009</v>
      </c>
      <c r="AI687" s="484">
        <f t="shared" si="42"/>
        <v>436</v>
      </c>
      <c r="AJ687" s="470">
        <f t="shared" si="43"/>
        <v>7288016.5623798203</v>
      </c>
      <c r="AK687" s="471">
        <v>0</v>
      </c>
      <c r="AL687" s="470"/>
      <c r="AM687" s="470"/>
      <c r="AN687" s="470"/>
      <c r="AO687" s="470"/>
      <c r="AP687" s="470">
        <f t="shared" si="37"/>
        <v>0</v>
      </c>
      <c r="AR687" s="764">
        <v>45473</v>
      </c>
    </row>
    <row r="688" spans="1:44" ht="16.5" hidden="1" customHeight="1" x14ac:dyDescent="0.2">
      <c r="A688" s="443">
        <v>680</v>
      </c>
      <c r="B688" s="444"/>
      <c r="C688" s="709" t="s">
        <v>139</v>
      </c>
      <c r="D688" s="446">
        <v>45397</v>
      </c>
      <c r="E688" s="444">
        <v>153</v>
      </c>
      <c r="F688" s="759" t="s">
        <v>122</v>
      </c>
      <c r="G688" s="759" t="s">
        <v>122</v>
      </c>
      <c r="H688" s="448" t="s">
        <v>124</v>
      </c>
      <c r="I688" s="123" t="s">
        <v>2786</v>
      </c>
      <c r="J688" s="206" t="s">
        <v>2786</v>
      </c>
      <c r="K688" s="448">
        <v>1</v>
      </c>
      <c r="L688" s="448">
        <v>25</v>
      </c>
      <c r="M688" s="446">
        <v>45422</v>
      </c>
      <c r="N688" s="728">
        <v>0.27083333333333331</v>
      </c>
      <c r="O688" s="111">
        <v>45422</v>
      </c>
      <c r="P688" s="121">
        <v>0.79166666666666663</v>
      </c>
      <c r="Q688" s="122" t="s">
        <v>2803</v>
      </c>
      <c r="R688" s="123">
        <v>3132931219</v>
      </c>
      <c r="S688" s="252" t="s">
        <v>2802</v>
      </c>
      <c r="T688" s="444">
        <v>85065</v>
      </c>
      <c r="U688" s="237">
        <v>129025</v>
      </c>
      <c r="V688" s="110">
        <v>447</v>
      </c>
      <c r="W688" s="116"/>
      <c r="X688" s="110"/>
      <c r="Y688" s="110"/>
      <c r="Z688" s="116">
        <v>522982.40796541359</v>
      </c>
      <c r="AA688" s="689"/>
      <c r="AB688" s="470"/>
      <c r="AC688" s="470">
        <f t="shared" si="39"/>
        <v>522982.40796541359</v>
      </c>
      <c r="AD688" s="207"/>
      <c r="AE688" s="691"/>
      <c r="AF688" s="453" t="s">
        <v>4008</v>
      </c>
      <c r="AG688" s="467" t="str">
        <f>VLOOKUP(V688,PQ!$A:$BI,61,0)</f>
        <v>PROPIO</v>
      </c>
      <c r="AH688" s="484">
        <f t="shared" si="40"/>
        <v>483685.50983089244</v>
      </c>
      <c r="AI688" s="484">
        <f t="shared" si="42"/>
        <v>447</v>
      </c>
      <c r="AJ688" s="470">
        <f t="shared" si="43"/>
        <v>522982.40796541359</v>
      </c>
      <c r="AK688" s="471">
        <v>0</v>
      </c>
      <c r="AL688" s="470"/>
      <c r="AM688" s="470"/>
      <c r="AN688" s="470"/>
      <c r="AO688" s="470"/>
      <c r="AP688" s="470">
        <f t="shared" si="37"/>
        <v>0</v>
      </c>
      <c r="AR688" s="764">
        <v>45473</v>
      </c>
    </row>
    <row r="689" spans="1:44" ht="16.5" hidden="1" customHeight="1" x14ac:dyDescent="0.2">
      <c r="A689" s="443">
        <v>681</v>
      </c>
      <c r="B689" s="444"/>
      <c r="C689" s="685" t="s">
        <v>2757</v>
      </c>
      <c r="D689" s="446">
        <v>45408</v>
      </c>
      <c r="E689" s="445">
        <v>200</v>
      </c>
      <c r="F689" s="762" t="s">
        <v>2941</v>
      </c>
      <c r="G689" s="762" t="s">
        <v>2941</v>
      </c>
      <c r="H689" s="445" t="s">
        <v>212</v>
      </c>
      <c r="I689" s="401" t="s">
        <v>2931</v>
      </c>
      <c r="J689" s="225" t="s">
        <v>2931</v>
      </c>
      <c r="K689" s="756">
        <v>2</v>
      </c>
      <c r="L689" s="756">
        <v>25</v>
      </c>
      <c r="M689" s="446">
        <v>45422</v>
      </c>
      <c r="N689" s="730">
        <v>0.25</v>
      </c>
      <c r="O689" s="101">
        <v>45423</v>
      </c>
      <c r="P689" s="102" t="s">
        <v>642</v>
      </c>
      <c r="Q689" s="177" t="s">
        <v>2942</v>
      </c>
      <c r="R689" s="103">
        <v>3005609192</v>
      </c>
      <c r="S689" s="685"/>
      <c r="T689" s="444">
        <v>85066</v>
      </c>
      <c r="U689" s="237"/>
      <c r="V689" s="110">
        <v>422</v>
      </c>
      <c r="W689" s="110"/>
      <c r="X689" s="110"/>
      <c r="Y689" s="110"/>
      <c r="Z689" s="116">
        <v>3858783.1173735922</v>
      </c>
      <c r="AA689" s="695"/>
      <c r="AB689" s="470"/>
      <c r="AC689" s="470">
        <f t="shared" ref="AC689:AC691" si="44">Z689+(AA689*AB689)</f>
        <v>3858783.1173735922</v>
      </c>
      <c r="AD689" s="207"/>
      <c r="AE689" s="691"/>
      <c r="AF689" s="453" t="s">
        <v>4008</v>
      </c>
      <c r="AG689" s="467" t="str">
        <f>VLOOKUP(V689,PQ!$A:$BI,61,0)</f>
        <v>AFILIADO</v>
      </c>
      <c r="AH689" s="484">
        <f t="shared" si="40"/>
        <v>3568834.1539341407</v>
      </c>
      <c r="AI689" s="484">
        <f t="shared" si="42"/>
        <v>422</v>
      </c>
      <c r="AJ689" s="470">
        <v>3000000</v>
      </c>
      <c r="AK689" s="471">
        <v>7.4999999999999997E-2</v>
      </c>
      <c r="AL689" s="470">
        <f t="shared" si="33"/>
        <v>225000</v>
      </c>
      <c r="AM689" s="470">
        <f t="shared" si="34"/>
        <v>105000.00000000001</v>
      </c>
      <c r="AN689" s="470">
        <f t="shared" si="35"/>
        <v>12419.999999999998</v>
      </c>
      <c r="AO689" s="470">
        <f t="shared" si="36"/>
        <v>2775000</v>
      </c>
      <c r="AP689" s="470">
        <f t="shared" si="37"/>
        <v>858783.11737359222</v>
      </c>
      <c r="AR689" s="764">
        <v>45473</v>
      </c>
    </row>
    <row r="690" spans="1:44" ht="16.5" hidden="1" customHeight="1" x14ac:dyDescent="0.2">
      <c r="A690" s="443">
        <v>682</v>
      </c>
      <c r="B690" s="444"/>
      <c r="C690" s="685" t="s">
        <v>2757</v>
      </c>
      <c r="D690" s="446">
        <v>45408</v>
      </c>
      <c r="E690" s="445">
        <v>214</v>
      </c>
      <c r="F690" s="762" t="s">
        <v>2943</v>
      </c>
      <c r="G690" s="762" t="s">
        <v>2943</v>
      </c>
      <c r="H690" s="445" t="s">
        <v>93</v>
      </c>
      <c r="I690" s="719" t="s">
        <v>2931</v>
      </c>
      <c r="J690" s="673" t="s">
        <v>2931</v>
      </c>
      <c r="K690" s="756">
        <v>1</v>
      </c>
      <c r="L690" s="756">
        <v>25</v>
      </c>
      <c r="M690" s="446">
        <v>45422</v>
      </c>
      <c r="N690" s="730">
        <v>0.27083333333333331</v>
      </c>
      <c r="O690" s="101">
        <v>45422</v>
      </c>
      <c r="P690" s="102">
        <v>0.77083333333333337</v>
      </c>
      <c r="Q690" s="177" t="s">
        <v>2944</v>
      </c>
      <c r="R690" s="103">
        <v>3105530557</v>
      </c>
      <c r="S690" s="685"/>
      <c r="T690" s="444">
        <v>85067</v>
      </c>
      <c r="U690" s="237">
        <v>129026</v>
      </c>
      <c r="V690" s="110">
        <v>363</v>
      </c>
      <c r="W690" s="110"/>
      <c r="X690" s="110"/>
      <c r="Y690" s="110"/>
      <c r="Z690" s="116">
        <v>1111287.4765416249</v>
      </c>
      <c r="AA690" s="695"/>
      <c r="AB690" s="470"/>
      <c r="AC690" s="470">
        <f t="shared" si="44"/>
        <v>1111287.4765416249</v>
      </c>
      <c r="AD690" s="207"/>
      <c r="AE690" s="691"/>
      <c r="AF690" s="453" t="s">
        <v>4008</v>
      </c>
      <c r="AG690" s="467" t="str">
        <f>VLOOKUP(V690,PQ!$A:$BI,61,0)</f>
        <v>SOCIO</v>
      </c>
      <c r="AH690" s="484">
        <f t="shared" si="40"/>
        <v>1027785.3355542872</v>
      </c>
      <c r="AI690" s="484">
        <f t="shared" si="42"/>
        <v>363</v>
      </c>
      <c r="AJ690" s="470">
        <v>800000</v>
      </c>
      <c r="AK690" s="471">
        <v>7.4999999999999997E-2</v>
      </c>
      <c r="AL690" s="470">
        <f t="shared" si="33"/>
        <v>60000</v>
      </c>
      <c r="AM690" s="470">
        <f t="shared" si="34"/>
        <v>28000.000000000004</v>
      </c>
      <c r="AN690" s="470">
        <f t="shared" si="35"/>
        <v>3311.9999999999995</v>
      </c>
      <c r="AO690" s="470">
        <f t="shared" si="36"/>
        <v>740000</v>
      </c>
      <c r="AP690" s="470">
        <f t="shared" si="37"/>
        <v>311287.47654162487</v>
      </c>
      <c r="AR690" s="764">
        <v>45473</v>
      </c>
    </row>
    <row r="691" spans="1:44" s="382" customFormat="1" ht="16.5" hidden="1" customHeight="1" x14ac:dyDescent="0.2">
      <c r="A691" s="443">
        <v>683</v>
      </c>
      <c r="B691" s="444"/>
      <c r="C691" s="685" t="s">
        <v>2757</v>
      </c>
      <c r="D691" s="446">
        <v>45408</v>
      </c>
      <c r="E691" s="445">
        <v>200</v>
      </c>
      <c r="F691" s="762" t="s">
        <v>2941</v>
      </c>
      <c r="G691" s="762" t="s">
        <v>2941</v>
      </c>
      <c r="H691" s="445" t="s">
        <v>212</v>
      </c>
      <c r="I691" s="719" t="s">
        <v>2931</v>
      </c>
      <c r="J691" s="673" t="s">
        <v>2931</v>
      </c>
      <c r="K691" s="756">
        <v>2</v>
      </c>
      <c r="L691" s="756">
        <v>45</v>
      </c>
      <c r="M691" s="446">
        <v>45422</v>
      </c>
      <c r="N691" s="730">
        <v>0.25</v>
      </c>
      <c r="O691" s="101">
        <v>45423</v>
      </c>
      <c r="P691" s="372" t="s">
        <v>642</v>
      </c>
      <c r="Q691" s="106" t="s">
        <v>2945</v>
      </c>
      <c r="R691" s="106">
        <v>3005609181</v>
      </c>
      <c r="S691" s="291"/>
      <c r="T691" s="444">
        <v>85068</v>
      </c>
      <c r="U691" s="237">
        <v>129027</v>
      </c>
      <c r="V691" s="110">
        <v>343</v>
      </c>
      <c r="W691" s="110"/>
      <c r="X691" s="110"/>
      <c r="Y691" s="110"/>
      <c r="Z691" s="116">
        <v>3913423.1173735922</v>
      </c>
      <c r="AA691" s="695"/>
      <c r="AB691" s="470"/>
      <c r="AC691" s="470">
        <f t="shared" si="44"/>
        <v>3913423.1173735922</v>
      </c>
      <c r="AD691" s="207"/>
      <c r="AE691" s="691"/>
      <c r="AF691" s="453" t="s">
        <v>4008</v>
      </c>
      <c r="AG691" s="467" t="str">
        <f>VLOOKUP(V691,PQ!$A:$BI,61,0)</f>
        <v>SOCIO</v>
      </c>
      <c r="AH691" s="484">
        <f t="shared" si="40"/>
        <v>3619368.5043341406</v>
      </c>
      <c r="AI691" s="484">
        <f t="shared" si="42"/>
        <v>343</v>
      </c>
      <c r="AJ691" s="470">
        <v>3000000</v>
      </c>
      <c r="AK691" s="471">
        <v>7.4999999999999997E-2</v>
      </c>
      <c r="AL691" s="470">
        <f t="shared" si="33"/>
        <v>225000</v>
      </c>
      <c r="AM691" s="470">
        <f t="shared" si="34"/>
        <v>105000.00000000001</v>
      </c>
      <c r="AN691" s="470">
        <f t="shared" si="35"/>
        <v>12419.999999999998</v>
      </c>
      <c r="AO691" s="470">
        <f t="shared" si="36"/>
        <v>2775000</v>
      </c>
      <c r="AP691" s="470">
        <f t="shared" si="37"/>
        <v>913423.11737359222</v>
      </c>
      <c r="AR691" s="764">
        <v>45473</v>
      </c>
    </row>
    <row r="692" spans="1:44" ht="16.5" hidden="1" customHeight="1" x14ac:dyDescent="0.2">
      <c r="A692" s="443">
        <v>684</v>
      </c>
      <c r="B692" s="454"/>
      <c r="C692" s="710" t="s">
        <v>2757</v>
      </c>
      <c r="D692" s="456">
        <v>45411</v>
      </c>
      <c r="E692" s="454">
        <v>209</v>
      </c>
      <c r="F692" s="760" t="s">
        <v>2974</v>
      </c>
      <c r="G692" s="760" t="s">
        <v>2974</v>
      </c>
      <c r="H692" s="455"/>
      <c r="I692" s="717" t="s">
        <v>2975</v>
      </c>
      <c r="J692" s="671" t="s">
        <v>2976</v>
      </c>
      <c r="K692" s="457">
        <v>2</v>
      </c>
      <c r="L692" s="457">
        <v>30</v>
      </c>
      <c r="M692" s="456">
        <v>45422</v>
      </c>
      <c r="N692" s="729">
        <v>0.25</v>
      </c>
      <c r="O692" s="183">
        <v>45423</v>
      </c>
      <c r="P692" s="368" t="s">
        <v>2977</v>
      </c>
      <c r="Q692" s="368" t="s">
        <v>2978</v>
      </c>
      <c r="R692" s="322" t="s">
        <v>2979</v>
      </c>
      <c r="S692" s="671" t="s">
        <v>827</v>
      </c>
      <c r="T692" s="454">
        <v>85069</v>
      </c>
      <c r="U692" s="738"/>
      <c r="V692" s="186"/>
      <c r="W692" s="369"/>
      <c r="X692" s="186"/>
      <c r="Y692" s="186"/>
      <c r="Z692" s="369"/>
      <c r="AA692" s="687"/>
      <c r="AB692" s="470"/>
      <c r="AC692" s="470"/>
      <c r="AD692" s="290" t="s">
        <v>827</v>
      </c>
      <c r="AE692" s="691"/>
      <c r="AF692" s="453"/>
      <c r="AG692" s="467" t="s">
        <v>827</v>
      </c>
      <c r="AH692" s="484"/>
      <c r="AI692" s="484"/>
      <c r="AJ692" s="470"/>
      <c r="AK692" s="471"/>
      <c r="AL692" s="470"/>
      <c r="AM692" s="470"/>
      <c r="AN692" s="470"/>
      <c r="AO692" s="470"/>
      <c r="AP692" s="470"/>
      <c r="AR692" s="764">
        <v>45473</v>
      </c>
    </row>
    <row r="693" spans="1:44" ht="16.5" hidden="1" customHeight="1" x14ac:dyDescent="0.2">
      <c r="A693" s="443">
        <v>685</v>
      </c>
      <c r="B693" s="444">
        <v>7</v>
      </c>
      <c r="C693" s="709" t="s">
        <v>21</v>
      </c>
      <c r="D693" s="446">
        <v>45414</v>
      </c>
      <c r="E693" s="444">
        <v>120</v>
      </c>
      <c r="F693" s="759" t="s">
        <v>265</v>
      </c>
      <c r="G693" s="759" t="s">
        <v>3005</v>
      </c>
      <c r="H693" s="444" t="s">
        <v>469</v>
      </c>
      <c r="I693" s="344" t="s">
        <v>402</v>
      </c>
      <c r="J693" s="291" t="s">
        <v>402</v>
      </c>
      <c r="K693" s="448">
        <v>1</v>
      </c>
      <c r="L693" s="448">
        <v>40</v>
      </c>
      <c r="M693" s="446">
        <v>45422</v>
      </c>
      <c r="N693" s="728">
        <v>0.29166666666666669</v>
      </c>
      <c r="O693" s="111">
        <v>45422</v>
      </c>
      <c r="P693" s="115">
        <v>0.79166666666666663</v>
      </c>
      <c r="Q693" s="115" t="s">
        <v>3006</v>
      </c>
      <c r="R693" s="112">
        <v>3102668494</v>
      </c>
      <c r="S693" s="291"/>
      <c r="T693" s="444">
        <v>85070</v>
      </c>
      <c r="U693" s="237">
        <v>129028</v>
      </c>
      <c r="V693" s="110">
        <v>409</v>
      </c>
      <c r="W693" s="116">
        <v>60000</v>
      </c>
      <c r="X693" s="117"/>
      <c r="Y693" s="117"/>
      <c r="Z693" s="116">
        <v>1267042.7013434877</v>
      </c>
      <c r="AA693" s="689"/>
      <c r="AB693" s="470"/>
      <c r="AC693" s="470">
        <f t="shared" ref="AC693:AC724" si="45">Z693+(AA693*AB693)</f>
        <v>1267042.7013434877</v>
      </c>
      <c r="AD693" s="748" t="s">
        <v>3992</v>
      </c>
      <c r="AE693" s="702" t="s">
        <v>3994</v>
      </c>
      <c r="AF693" s="453" t="s">
        <v>4008</v>
      </c>
      <c r="AG693" s="467" t="str">
        <f>VLOOKUP(V693,PQ!$A:$BI,61,0)</f>
        <v>SOCIO</v>
      </c>
      <c r="AH693" s="484">
        <f t="shared" si="40"/>
        <v>1171837.112764538</v>
      </c>
      <c r="AI693" s="484">
        <f t="shared" si="42"/>
        <v>409</v>
      </c>
      <c r="AJ693" s="470">
        <v>1250000</v>
      </c>
      <c r="AK693" s="471">
        <v>7.4999999999999997E-2</v>
      </c>
      <c r="AL693" s="470">
        <f t="shared" ref="AL693:AL756" si="46">+AJ693*AK693</f>
        <v>93750</v>
      </c>
      <c r="AM693" s="470">
        <f t="shared" ref="AM693:AM756" si="47">+AJ693*3.5%</f>
        <v>43750.000000000007</v>
      </c>
      <c r="AN693" s="470">
        <f t="shared" ref="AN693:AN756" si="48">+AJ693*0.414%</f>
        <v>5174.9999999999991</v>
      </c>
      <c r="AO693" s="470">
        <f t="shared" ref="AO693:AO756" si="49">+AJ693-AL693</f>
        <v>1156250</v>
      </c>
      <c r="AP693" s="470">
        <f t="shared" ref="AP693:AP756" si="50">+AC693-AJ693</f>
        <v>17042.701343487715</v>
      </c>
      <c r="AR693" s="764">
        <v>45473</v>
      </c>
    </row>
    <row r="694" spans="1:44" ht="16.5" hidden="1" customHeight="1" x14ac:dyDescent="0.2">
      <c r="A694" s="443">
        <v>686</v>
      </c>
      <c r="B694" s="444">
        <v>7</v>
      </c>
      <c r="C694" s="709" t="s">
        <v>21</v>
      </c>
      <c r="D694" s="446">
        <v>45414</v>
      </c>
      <c r="E694" s="444">
        <v>117</v>
      </c>
      <c r="F694" s="759" t="s">
        <v>135</v>
      </c>
      <c r="G694" s="759" t="s">
        <v>3007</v>
      </c>
      <c r="H694" s="444" t="s">
        <v>4001</v>
      </c>
      <c r="I694" s="344" t="s">
        <v>902</v>
      </c>
      <c r="J694" s="291" t="s">
        <v>902</v>
      </c>
      <c r="K694" s="448">
        <v>1</v>
      </c>
      <c r="L694" s="448">
        <v>11</v>
      </c>
      <c r="M694" s="446">
        <v>45422</v>
      </c>
      <c r="N694" s="728">
        <v>0.25</v>
      </c>
      <c r="O694" s="111">
        <v>45422</v>
      </c>
      <c r="P694" s="115">
        <v>0.875</v>
      </c>
      <c r="Q694" s="115" t="s">
        <v>3008</v>
      </c>
      <c r="R694" s="112">
        <v>3212329214</v>
      </c>
      <c r="S694" s="291"/>
      <c r="T694" s="444">
        <v>85071</v>
      </c>
      <c r="U694" s="237">
        <v>129029</v>
      </c>
      <c r="V694" s="110">
        <v>348</v>
      </c>
      <c r="W694" s="116"/>
      <c r="X694" s="117"/>
      <c r="Y694" s="117"/>
      <c r="Z694" s="116">
        <v>1344092.5103645888</v>
      </c>
      <c r="AA694" s="689"/>
      <c r="AB694" s="470"/>
      <c r="AC694" s="470">
        <f t="shared" si="45"/>
        <v>1344092.5103645888</v>
      </c>
      <c r="AD694" s="207"/>
      <c r="AE694" s="691"/>
      <c r="AF694" s="453" t="s">
        <v>4008</v>
      </c>
      <c r="AG694" s="467" t="str">
        <f>VLOOKUP(V694,PQ!$A:$BI,61,0)</f>
        <v>SOCIO</v>
      </c>
      <c r="AH694" s="484">
        <f t="shared" si="40"/>
        <v>1243097.3991357936</v>
      </c>
      <c r="AI694" s="484">
        <f t="shared" si="42"/>
        <v>348</v>
      </c>
      <c r="AJ694" s="470">
        <v>1200000</v>
      </c>
      <c r="AK694" s="471">
        <v>7.4999999999999997E-2</v>
      </c>
      <c r="AL694" s="470">
        <f t="shared" si="46"/>
        <v>90000</v>
      </c>
      <c r="AM694" s="470">
        <f t="shared" si="47"/>
        <v>42000.000000000007</v>
      </c>
      <c r="AN694" s="470">
        <f t="shared" si="48"/>
        <v>4967.9999999999991</v>
      </c>
      <c r="AO694" s="470">
        <f t="shared" si="49"/>
        <v>1110000</v>
      </c>
      <c r="AP694" s="470">
        <f t="shared" si="50"/>
        <v>144092.51036458882</v>
      </c>
      <c r="AR694" s="764">
        <v>45473</v>
      </c>
    </row>
    <row r="695" spans="1:44" ht="16.5" hidden="1" customHeight="1" x14ac:dyDescent="0.2">
      <c r="A695" s="443">
        <v>687</v>
      </c>
      <c r="B695" s="444">
        <v>7</v>
      </c>
      <c r="C695" s="709" t="s">
        <v>21</v>
      </c>
      <c r="D695" s="446">
        <v>45414</v>
      </c>
      <c r="E695" s="444">
        <v>117</v>
      </c>
      <c r="F695" s="759" t="s">
        <v>135</v>
      </c>
      <c r="G695" s="759" t="s">
        <v>3007</v>
      </c>
      <c r="H695" s="444" t="s">
        <v>4001</v>
      </c>
      <c r="I695" s="344" t="s">
        <v>902</v>
      </c>
      <c r="J695" s="291" t="s">
        <v>902</v>
      </c>
      <c r="K695" s="448">
        <v>1</v>
      </c>
      <c r="L695" s="448">
        <v>40</v>
      </c>
      <c r="M695" s="446">
        <v>45422</v>
      </c>
      <c r="N695" s="728">
        <v>0.25</v>
      </c>
      <c r="O695" s="111">
        <v>45422</v>
      </c>
      <c r="P695" s="115">
        <v>0.875</v>
      </c>
      <c r="Q695" s="115" t="s">
        <v>3008</v>
      </c>
      <c r="R695" s="112">
        <v>3212329214</v>
      </c>
      <c r="S695" s="291"/>
      <c r="T695" s="444">
        <v>85071</v>
      </c>
      <c r="U695" s="237">
        <v>129029</v>
      </c>
      <c r="V695" s="110">
        <v>348</v>
      </c>
      <c r="W695" s="116"/>
      <c r="X695" s="117"/>
      <c r="Y695" s="117"/>
      <c r="Z695" s="116">
        <v>1453372.5103645888</v>
      </c>
      <c r="AA695" s="689"/>
      <c r="AB695" s="470"/>
      <c r="AC695" s="470">
        <f t="shared" si="45"/>
        <v>1453372.5103645888</v>
      </c>
      <c r="AD695" s="207"/>
      <c r="AE695" s="691"/>
      <c r="AF695" s="453" t="s">
        <v>4008</v>
      </c>
      <c r="AG695" s="467" t="str">
        <f>VLOOKUP(V695,PQ!$A:$BI,61,0)</f>
        <v>SOCIO</v>
      </c>
      <c r="AH695" s="484">
        <f t="shared" si="40"/>
        <v>1344166.0999357936</v>
      </c>
      <c r="AI695" s="484">
        <f t="shared" si="42"/>
        <v>348</v>
      </c>
      <c r="AJ695" s="470">
        <v>1200000</v>
      </c>
      <c r="AK695" s="471">
        <v>7.4999999999999997E-2</v>
      </c>
      <c r="AL695" s="470">
        <f t="shared" si="46"/>
        <v>90000</v>
      </c>
      <c r="AM695" s="470">
        <f t="shared" si="47"/>
        <v>42000.000000000007</v>
      </c>
      <c r="AN695" s="470">
        <f t="shared" si="48"/>
        <v>4967.9999999999991</v>
      </c>
      <c r="AO695" s="470">
        <f t="shared" si="49"/>
        <v>1110000</v>
      </c>
      <c r="AP695" s="470">
        <f t="shared" si="50"/>
        <v>253372.51036458882</v>
      </c>
      <c r="AR695" s="764">
        <v>45473</v>
      </c>
    </row>
    <row r="696" spans="1:44" ht="16.5" hidden="1" customHeight="1" x14ac:dyDescent="0.2">
      <c r="A696" s="443">
        <v>688</v>
      </c>
      <c r="B696" s="444">
        <v>7</v>
      </c>
      <c r="C696" s="709" t="s">
        <v>21</v>
      </c>
      <c r="D696" s="446">
        <v>45414</v>
      </c>
      <c r="E696" s="444">
        <v>43</v>
      </c>
      <c r="F696" s="759" t="s">
        <v>478</v>
      </c>
      <c r="G696" s="759" t="s">
        <v>3009</v>
      </c>
      <c r="H696" s="444" t="s">
        <v>2937</v>
      </c>
      <c r="I696" s="344" t="s">
        <v>902</v>
      </c>
      <c r="J696" s="291" t="s">
        <v>902</v>
      </c>
      <c r="K696" s="448">
        <v>1</v>
      </c>
      <c r="L696" s="448">
        <v>23</v>
      </c>
      <c r="M696" s="446">
        <v>45422</v>
      </c>
      <c r="N696" s="728">
        <v>0.125</v>
      </c>
      <c r="O696" s="111">
        <v>45422</v>
      </c>
      <c r="P696" s="115">
        <v>0.29166666666666669</v>
      </c>
      <c r="Q696" s="115" t="s">
        <v>3010</v>
      </c>
      <c r="R696" s="112">
        <v>3154084367</v>
      </c>
      <c r="S696" s="291"/>
      <c r="T696" s="444">
        <v>85072</v>
      </c>
      <c r="U696" s="237">
        <v>129030</v>
      </c>
      <c r="V696" s="110">
        <v>52</v>
      </c>
      <c r="W696" s="116"/>
      <c r="X696" s="117"/>
      <c r="Y696" s="117"/>
      <c r="Z696" s="116">
        <v>1045964.8159308272</v>
      </c>
      <c r="AA696" s="689"/>
      <c r="AB696" s="470"/>
      <c r="AC696" s="470">
        <f t="shared" si="45"/>
        <v>1045964.8159308272</v>
      </c>
      <c r="AD696" s="207"/>
      <c r="AE696" s="691"/>
      <c r="AF696" s="453" t="s">
        <v>4008</v>
      </c>
      <c r="AG696" s="467" t="str">
        <f>VLOOKUP(V696,PQ!$A:$BI,61,0)</f>
        <v>SOCIO</v>
      </c>
      <c r="AH696" s="484">
        <f t="shared" si="40"/>
        <v>967371.01966178487</v>
      </c>
      <c r="AI696" s="484">
        <f t="shared" si="42"/>
        <v>52</v>
      </c>
      <c r="AJ696" s="470">
        <v>1000000</v>
      </c>
      <c r="AK696" s="471">
        <v>7.4999999999999997E-2</v>
      </c>
      <c r="AL696" s="470">
        <f t="shared" si="46"/>
        <v>75000</v>
      </c>
      <c r="AM696" s="470">
        <f t="shared" si="47"/>
        <v>35000</v>
      </c>
      <c r="AN696" s="470">
        <f t="shared" si="48"/>
        <v>4140</v>
      </c>
      <c r="AO696" s="470">
        <f t="shared" si="49"/>
        <v>925000</v>
      </c>
      <c r="AP696" s="470">
        <f t="shared" si="50"/>
        <v>45964.815930827172</v>
      </c>
      <c r="AR696" s="764">
        <v>45473</v>
      </c>
    </row>
    <row r="697" spans="1:44" ht="16.5" hidden="1" customHeight="1" x14ac:dyDescent="0.2">
      <c r="A697" s="443">
        <v>689</v>
      </c>
      <c r="B697" s="444">
        <v>7</v>
      </c>
      <c r="C697" s="709" t="s">
        <v>21</v>
      </c>
      <c r="D697" s="446">
        <v>45414</v>
      </c>
      <c r="E697" s="444">
        <v>27</v>
      </c>
      <c r="F697" s="759" t="s">
        <v>487</v>
      </c>
      <c r="G697" s="759" t="s">
        <v>3011</v>
      </c>
      <c r="H697" s="444" t="s">
        <v>2636</v>
      </c>
      <c r="I697" s="344" t="s">
        <v>902</v>
      </c>
      <c r="J697" s="291" t="s">
        <v>902</v>
      </c>
      <c r="K697" s="448">
        <v>1</v>
      </c>
      <c r="L697" s="448">
        <v>39</v>
      </c>
      <c r="M697" s="446">
        <v>45422</v>
      </c>
      <c r="N697" s="728">
        <v>0.29166666666666669</v>
      </c>
      <c r="O697" s="111">
        <v>45422</v>
      </c>
      <c r="P697" s="115">
        <v>0.29166666666666669</v>
      </c>
      <c r="Q697" s="115" t="s">
        <v>3000</v>
      </c>
      <c r="R697" s="112">
        <v>3152004024</v>
      </c>
      <c r="S697" s="291"/>
      <c r="T697" s="444">
        <v>85073</v>
      </c>
      <c r="U697" s="237">
        <v>129031</v>
      </c>
      <c r="V697" s="110">
        <v>566</v>
      </c>
      <c r="W697" s="116"/>
      <c r="X697" s="117"/>
      <c r="Y697" s="117"/>
      <c r="Z697" s="116">
        <v>988806.93051816651</v>
      </c>
      <c r="AA697" s="689"/>
      <c r="AB697" s="470"/>
      <c r="AC697" s="470">
        <f t="shared" si="45"/>
        <v>988806.93051816651</v>
      </c>
      <c r="AD697" s="207"/>
      <c r="AE697" s="691"/>
      <c r="AF697" s="453" t="s">
        <v>4008</v>
      </c>
      <c r="AG697" s="467" t="str">
        <f>VLOOKUP(V697,PQ!$A:$BI,61,0)</f>
        <v>AFILIADO</v>
      </c>
      <c r="AH697" s="484">
        <f t="shared" si="40"/>
        <v>914507.97775903146</v>
      </c>
      <c r="AI697" s="484">
        <f t="shared" si="42"/>
        <v>566</v>
      </c>
      <c r="AJ697" s="470">
        <v>950000</v>
      </c>
      <c r="AK697" s="471">
        <v>7.4999999999999997E-2</v>
      </c>
      <c r="AL697" s="470">
        <f t="shared" si="46"/>
        <v>71250</v>
      </c>
      <c r="AM697" s="470">
        <f t="shared" si="47"/>
        <v>33250</v>
      </c>
      <c r="AN697" s="470">
        <f t="shared" si="48"/>
        <v>3932.9999999999995</v>
      </c>
      <c r="AO697" s="470">
        <f t="shared" si="49"/>
        <v>878750</v>
      </c>
      <c r="AP697" s="470">
        <f t="shared" si="50"/>
        <v>38806.930518166511</v>
      </c>
      <c r="AR697" s="764">
        <v>45473</v>
      </c>
    </row>
    <row r="698" spans="1:44" ht="16.5" hidden="1" customHeight="1" x14ac:dyDescent="0.2">
      <c r="A698" s="443">
        <v>690</v>
      </c>
      <c r="B698" s="444">
        <v>7</v>
      </c>
      <c r="C698" s="709" t="s">
        <v>21</v>
      </c>
      <c r="D698" s="446">
        <v>45414</v>
      </c>
      <c r="E698" s="444">
        <v>88</v>
      </c>
      <c r="F698" s="759" t="s">
        <v>37</v>
      </c>
      <c r="G698" s="759" t="s">
        <v>3012</v>
      </c>
      <c r="H698" s="444" t="s">
        <v>2627</v>
      </c>
      <c r="I698" s="344" t="s">
        <v>902</v>
      </c>
      <c r="J698" s="291" t="s">
        <v>902</v>
      </c>
      <c r="K698" s="448">
        <v>2</v>
      </c>
      <c r="L698" s="448">
        <v>35</v>
      </c>
      <c r="M698" s="446">
        <v>45422</v>
      </c>
      <c r="N698" s="728">
        <v>0.29166666666666669</v>
      </c>
      <c r="O698" s="111">
        <v>45423</v>
      </c>
      <c r="P698" s="115">
        <v>0.29166666666666669</v>
      </c>
      <c r="Q698" s="115" t="s">
        <v>3013</v>
      </c>
      <c r="R698" s="112">
        <v>3112177350</v>
      </c>
      <c r="S698" s="291"/>
      <c r="T698" s="444">
        <v>85074</v>
      </c>
      <c r="U698" s="237">
        <v>129032</v>
      </c>
      <c r="V698" s="110">
        <v>387</v>
      </c>
      <c r="W698" s="116"/>
      <c r="X698" s="117"/>
      <c r="Y698" s="117"/>
      <c r="Z698" s="116">
        <v>2106785.7846447732</v>
      </c>
      <c r="AA698" s="689"/>
      <c r="AB698" s="470"/>
      <c r="AC698" s="470">
        <f t="shared" si="45"/>
        <v>2106785.7846447732</v>
      </c>
      <c r="AD698" s="748" t="s">
        <v>3993</v>
      </c>
      <c r="AE698" s="702" t="s">
        <v>3994</v>
      </c>
      <c r="AF698" s="453" t="s">
        <v>4008</v>
      </c>
      <c r="AG698" s="467" t="str">
        <f>VLOOKUP(V698,PQ!$A:$BI,61,0)</f>
        <v>SOCIO</v>
      </c>
      <c r="AH698" s="484">
        <f t="shared" si="40"/>
        <v>1948481.9007865649</v>
      </c>
      <c r="AI698" s="484">
        <f t="shared" si="42"/>
        <v>387</v>
      </c>
      <c r="AJ698" s="470">
        <v>1700000</v>
      </c>
      <c r="AK698" s="471">
        <v>7.4999999999999997E-2</v>
      </c>
      <c r="AL698" s="470">
        <f t="shared" si="46"/>
        <v>127500</v>
      </c>
      <c r="AM698" s="470">
        <f t="shared" si="47"/>
        <v>59500.000000000007</v>
      </c>
      <c r="AN698" s="470">
        <f t="shared" si="48"/>
        <v>7037.9999999999991</v>
      </c>
      <c r="AO698" s="470">
        <f t="shared" si="49"/>
        <v>1572500</v>
      </c>
      <c r="AP698" s="470">
        <f t="shared" si="50"/>
        <v>406785.78464477323</v>
      </c>
      <c r="AR698" s="764">
        <v>45473</v>
      </c>
    </row>
    <row r="699" spans="1:44" ht="16.5" hidden="1" customHeight="1" x14ac:dyDescent="0.2">
      <c r="A699" s="443">
        <v>691</v>
      </c>
      <c r="B699" s="444">
        <v>7</v>
      </c>
      <c r="C699" s="709" t="s">
        <v>21</v>
      </c>
      <c r="D699" s="446">
        <v>45414</v>
      </c>
      <c r="E699" s="444">
        <v>106</v>
      </c>
      <c r="F699" s="759" t="s">
        <v>527</v>
      </c>
      <c r="G699" s="759" t="s">
        <v>3016</v>
      </c>
      <c r="H699" s="444" t="s">
        <v>247</v>
      </c>
      <c r="I699" s="344" t="s">
        <v>902</v>
      </c>
      <c r="J699" s="291" t="s">
        <v>902</v>
      </c>
      <c r="K699" s="448">
        <v>1</v>
      </c>
      <c r="L699" s="448">
        <v>22</v>
      </c>
      <c r="M699" s="446">
        <v>45423</v>
      </c>
      <c r="N699" s="728">
        <v>0.29166666666666669</v>
      </c>
      <c r="O699" s="111">
        <v>45423</v>
      </c>
      <c r="P699" s="115">
        <v>0.91666666666666663</v>
      </c>
      <c r="Q699" s="115" t="s">
        <v>719</v>
      </c>
      <c r="R699" s="112">
        <v>3153554156</v>
      </c>
      <c r="S699" s="291"/>
      <c r="T699" s="444">
        <v>85089</v>
      </c>
      <c r="U699" s="237">
        <v>129043</v>
      </c>
      <c r="V699" s="110">
        <v>480</v>
      </c>
      <c r="W699" s="116"/>
      <c r="X699" s="117"/>
      <c r="Y699" s="117"/>
      <c r="Z699" s="118">
        <v>524241.35067174392</v>
      </c>
      <c r="AA699" s="689"/>
      <c r="AB699" s="470"/>
      <c r="AC699" s="470">
        <f t="shared" si="45"/>
        <v>524241.35067174392</v>
      </c>
      <c r="AD699" s="207"/>
      <c r="AE699" s="691"/>
      <c r="AF699" s="453" t="s">
        <v>4008</v>
      </c>
      <c r="AG699" s="467" t="str">
        <f>VLOOKUP(V699,PQ!$A:$BI,61,0)</f>
        <v>SOCIO</v>
      </c>
      <c r="AH699" s="484">
        <f t="shared" si="40"/>
        <v>484849.85558226908</v>
      </c>
      <c r="AI699" s="484">
        <f t="shared" si="42"/>
        <v>480</v>
      </c>
      <c r="AJ699" s="470">
        <v>500000</v>
      </c>
      <c r="AK699" s="471">
        <v>7.4999999999999997E-2</v>
      </c>
      <c r="AL699" s="470">
        <f t="shared" si="46"/>
        <v>37500</v>
      </c>
      <c r="AM699" s="470">
        <f t="shared" si="47"/>
        <v>17500</v>
      </c>
      <c r="AN699" s="470">
        <f t="shared" si="48"/>
        <v>2070</v>
      </c>
      <c r="AO699" s="470">
        <f t="shared" si="49"/>
        <v>462500</v>
      </c>
      <c r="AP699" s="470">
        <f t="shared" si="50"/>
        <v>24241.350671743916</v>
      </c>
      <c r="AR699" s="764">
        <v>45473</v>
      </c>
    </row>
    <row r="700" spans="1:44" ht="16.5" hidden="1" customHeight="1" x14ac:dyDescent="0.2">
      <c r="A700" s="443">
        <v>692</v>
      </c>
      <c r="B700" s="444">
        <v>7</v>
      </c>
      <c r="C700" s="709" t="s">
        <v>21</v>
      </c>
      <c r="D700" s="446">
        <v>45414</v>
      </c>
      <c r="E700" s="444">
        <v>112</v>
      </c>
      <c r="F700" s="759" t="s">
        <v>54</v>
      </c>
      <c r="G700" s="759" t="s">
        <v>3017</v>
      </c>
      <c r="H700" s="444" t="s">
        <v>56</v>
      </c>
      <c r="I700" s="344" t="s">
        <v>902</v>
      </c>
      <c r="J700" s="291" t="s">
        <v>902</v>
      </c>
      <c r="K700" s="448">
        <v>1</v>
      </c>
      <c r="L700" s="448">
        <v>19</v>
      </c>
      <c r="M700" s="446">
        <v>45423</v>
      </c>
      <c r="N700" s="728">
        <v>0.29166666666666669</v>
      </c>
      <c r="O700" s="111">
        <v>45423</v>
      </c>
      <c r="P700" s="115">
        <v>0.79166666666666663</v>
      </c>
      <c r="Q700" s="115" t="s">
        <v>3018</v>
      </c>
      <c r="R700" s="112">
        <v>3016443574</v>
      </c>
      <c r="S700" s="291"/>
      <c r="T700" s="444">
        <v>85090</v>
      </c>
      <c r="U700" s="237">
        <v>129049</v>
      </c>
      <c r="V700" s="110">
        <v>52</v>
      </c>
      <c r="W700" s="116"/>
      <c r="X700" s="117"/>
      <c r="Y700" s="117"/>
      <c r="Z700" s="118">
        <v>1567688.2811899101</v>
      </c>
      <c r="AA700" s="689"/>
      <c r="AB700" s="470"/>
      <c r="AC700" s="470">
        <f t="shared" si="45"/>
        <v>1567688.2811899101</v>
      </c>
      <c r="AD700" s="748" t="s">
        <v>3992</v>
      </c>
      <c r="AE700" s="702" t="s">
        <v>3994</v>
      </c>
      <c r="AF700" s="453" t="s">
        <v>4008</v>
      </c>
      <c r="AG700" s="467" t="str">
        <f>VLOOKUP(V700,PQ!$A:$BI,61,0)</f>
        <v>SOCIO</v>
      </c>
      <c r="AH700" s="484">
        <f t="shared" si="40"/>
        <v>1449892.1837413004</v>
      </c>
      <c r="AI700" s="484">
        <f t="shared" si="42"/>
        <v>52</v>
      </c>
      <c r="AJ700" s="470">
        <v>1400000</v>
      </c>
      <c r="AK700" s="471">
        <v>7.4999999999999997E-2</v>
      </c>
      <c r="AL700" s="470">
        <f t="shared" si="46"/>
        <v>105000</v>
      </c>
      <c r="AM700" s="470">
        <f t="shared" si="47"/>
        <v>49000.000000000007</v>
      </c>
      <c r="AN700" s="470">
        <f t="shared" si="48"/>
        <v>5795.9999999999991</v>
      </c>
      <c r="AO700" s="470">
        <f t="shared" si="49"/>
        <v>1295000</v>
      </c>
      <c r="AP700" s="470">
        <f t="shared" si="50"/>
        <v>167688.28118991014</v>
      </c>
      <c r="AR700" s="764">
        <v>45473</v>
      </c>
    </row>
    <row r="701" spans="1:44" ht="16.5" hidden="1" customHeight="1" x14ac:dyDescent="0.2">
      <c r="A701" s="443">
        <v>693</v>
      </c>
      <c r="B701" s="444">
        <v>7</v>
      </c>
      <c r="C701" s="709" t="s">
        <v>21</v>
      </c>
      <c r="D701" s="446">
        <v>45414</v>
      </c>
      <c r="E701" s="444">
        <v>16</v>
      </c>
      <c r="F701" s="759" t="s">
        <v>591</v>
      </c>
      <c r="G701" s="759" t="s">
        <v>3019</v>
      </c>
      <c r="H701" s="444" t="s">
        <v>593</v>
      </c>
      <c r="I701" s="344" t="s">
        <v>902</v>
      </c>
      <c r="J701" s="291" t="s">
        <v>902</v>
      </c>
      <c r="K701" s="448">
        <v>1</v>
      </c>
      <c r="L701" s="448">
        <v>30</v>
      </c>
      <c r="M701" s="446">
        <v>45423</v>
      </c>
      <c r="N701" s="728">
        <v>0.29166666666666669</v>
      </c>
      <c r="O701" s="111">
        <v>45423</v>
      </c>
      <c r="P701" s="115">
        <v>0.29166666666666669</v>
      </c>
      <c r="Q701" s="384" t="s">
        <v>3020</v>
      </c>
      <c r="R701" s="383">
        <v>3006939189</v>
      </c>
      <c r="S701" s="291"/>
      <c r="T701" s="444">
        <v>85091</v>
      </c>
      <c r="U701" s="237">
        <v>129045</v>
      </c>
      <c r="V701" s="110">
        <v>348</v>
      </c>
      <c r="W701" s="116"/>
      <c r="X701" s="117"/>
      <c r="Y701" s="117"/>
      <c r="Z701" s="118">
        <v>485716.44616119337</v>
      </c>
      <c r="AA701" s="689"/>
      <c r="AB701" s="470"/>
      <c r="AC701" s="470">
        <f t="shared" si="45"/>
        <v>485716.44616119337</v>
      </c>
      <c r="AD701" s="207"/>
      <c r="AE701" s="691"/>
      <c r="AF701" s="453" t="s">
        <v>4008</v>
      </c>
      <c r="AG701" s="467" t="str">
        <f>VLOOKUP(V701,PQ!$A:$BI,61,0)</f>
        <v>SOCIO</v>
      </c>
      <c r="AH701" s="484">
        <f t="shared" si="40"/>
        <v>449219.71239664132</v>
      </c>
      <c r="AI701" s="484">
        <f t="shared" si="42"/>
        <v>348</v>
      </c>
      <c r="AJ701" s="470">
        <v>400000</v>
      </c>
      <c r="AK701" s="471">
        <v>7.4999999999999997E-2</v>
      </c>
      <c r="AL701" s="470">
        <f t="shared" si="46"/>
        <v>30000</v>
      </c>
      <c r="AM701" s="470">
        <f t="shared" si="47"/>
        <v>14000.000000000002</v>
      </c>
      <c r="AN701" s="470">
        <f t="shared" si="48"/>
        <v>1655.9999999999998</v>
      </c>
      <c r="AO701" s="470">
        <f t="shared" si="49"/>
        <v>370000</v>
      </c>
      <c r="AP701" s="470">
        <f t="shared" si="50"/>
        <v>85716.446161193366</v>
      </c>
      <c r="AR701" s="764">
        <v>45473</v>
      </c>
    </row>
    <row r="702" spans="1:44" ht="16.5" hidden="1" customHeight="1" x14ac:dyDescent="0.2">
      <c r="A702" s="443">
        <v>694</v>
      </c>
      <c r="B702" s="444">
        <v>7</v>
      </c>
      <c r="C702" s="709" t="s">
        <v>21</v>
      </c>
      <c r="D702" s="446">
        <v>45414</v>
      </c>
      <c r="E702" s="444">
        <v>16</v>
      </c>
      <c r="F702" s="759" t="s">
        <v>591</v>
      </c>
      <c r="G702" s="759" t="s">
        <v>3019</v>
      </c>
      <c r="H702" s="444" t="s">
        <v>593</v>
      </c>
      <c r="I702" s="344" t="s">
        <v>902</v>
      </c>
      <c r="J702" s="291" t="s">
        <v>902</v>
      </c>
      <c r="K702" s="448">
        <v>1</v>
      </c>
      <c r="L702" s="448">
        <v>30</v>
      </c>
      <c r="M702" s="446">
        <v>45423</v>
      </c>
      <c r="N702" s="728">
        <v>0.29166666666666669</v>
      </c>
      <c r="O702" s="111">
        <v>45423</v>
      </c>
      <c r="P702" s="115">
        <v>0.29166666666666669</v>
      </c>
      <c r="Q702" s="384" t="s">
        <v>3020</v>
      </c>
      <c r="R702" s="383">
        <v>3006939189</v>
      </c>
      <c r="S702" s="291"/>
      <c r="T702" s="444">
        <v>85091</v>
      </c>
      <c r="U702" s="237">
        <v>129045</v>
      </c>
      <c r="V702" s="110">
        <v>348</v>
      </c>
      <c r="W702" s="118"/>
      <c r="X702" s="117"/>
      <c r="Y702" s="117"/>
      <c r="Z702" s="118">
        <v>485716.44616119337</v>
      </c>
      <c r="AA702" s="689"/>
      <c r="AB702" s="470"/>
      <c r="AC702" s="470">
        <f t="shared" si="45"/>
        <v>485716.44616119337</v>
      </c>
      <c r="AD702" s="207"/>
      <c r="AE702" s="691"/>
      <c r="AF702" s="453" t="s">
        <v>4008</v>
      </c>
      <c r="AG702" s="467" t="str">
        <f>VLOOKUP(V702,PQ!$A:$BI,61,0)</f>
        <v>SOCIO</v>
      </c>
      <c r="AH702" s="484">
        <f t="shared" si="40"/>
        <v>449219.71239664132</v>
      </c>
      <c r="AI702" s="484">
        <f t="shared" si="42"/>
        <v>348</v>
      </c>
      <c r="AJ702" s="470">
        <v>400000</v>
      </c>
      <c r="AK702" s="471">
        <v>7.4999999999999997E-2</v>
      </c>
      <c r="AL702" s="470">
        <f t="shared" si="46"/>
        <v>30000</v>
      </c>
      <c r="AM702" s="470">
        <f t="shared" si="47"/>
        <v>14000.000000000002</v>
      </c>
      <c r="AN702" s="470">
        <f t="shared" si="48"/>
        <v>1655.9999999999998</v>
      </c>
      <c r="AO702" s="470">
        <f t="shared" si="49"/>
        <v>370000</v>
      </c>
      <c r="AP702" s="470">
        <f t="shared" si="50"/>
        <v>85716.446161193366</v>
      </c>
      <c r="AR702" s="764">
        <v>45473</v>
      </c>
    </row>
    <row r="703" spans="1:44" ht="16.5" hidden="1" customHeight="1" x14ac:dyDescent="0.2">
      <c r="A703" s="443">
        <v>695</v>
      </c>
      <c r="B703" s="444">
        <v>7</v>
      </c>
      <c r="C703" s="709" t="s">
        <v>21</v>
      </c>
      <c r="D703" s="446">
        <v>45414</v>
      </c>
      <c r="E703" s="444">
        <v>48</v>
      </c>
      <c r="F703" s="759" t="s">
        <v>1261</v>
      </c>
      <c r="G703" s="759" t="s">
        <v>3021</v>
      </c>
      <c r="H703" s="444" t="s">
        <v>257</v>
      </c>
      <c r="I703" s="344" t="s">
        <v>902</v>
      </c>
      <c r="J703" s="291" t="s">
        <v>902</v>
      </c>
      <c r="K703" s="448">
        <v>2</v>
      </c>
      <c r="L703" s="448">
        <v>35</v>
      </c>
      <c r="M703" s="446">
        <v>45423</v>
      </c>
      <c r="N703" s="728">
        <v>0.16666666666666666</v>
      </c>
      <c r="O703" s="111">
        <v>45424</v>
      </c>
      <c r="P703" s="115">
        <v>0.79166666666666663</v>
      </c>
      <c r="Q703" s="115" t="s">
        <v>3022</v>
      </c>
      <c r="R703" s="112">
        <v>3176783064</v>
      </c>
      <c r="S703" s="291"/>
      <c r="T703" s="448">
        <v>85092</v>
      </c>
      <c r="U703" s="344">
        <v>129092</v>
      </c>
      <c r="V703" s="110">
        <v>195</v>
      </c>
      <c r="W703" s="116"/>
      <c r="X703" s="117"/>
      <c r="Y703" s="117"/>
      <c r="Z703" s="118">
        <v>2181317.7082532137</v>
      </c>
      <c r="AA703" s="689"/>
      <c r="AB703" s="470"/>
      <c r="AC703" s="470">
        <f t="shared" si="45"/>
        <v>2181317.7082532137</v>
      </c>
      <c r="AD703" s="207"/>
      <c r="AE703" s="691"/>
      <c r="AF703" s="453" t="s">
        <v>4008</v>
      </c>
      <c r="AG703" s="467" t="str">
        <f>VLOOKUP(V703,PQ!$A:$BI,61,0)</f>
        <v>SOCIO</v>
      </c>
      <c r="AH703" s="484">
        <f t="shared" si="40"/>
        <v>2017413.4956550673</v>
      </c>
      <c r="AI703" s="484">
        <f t="shared" si="42"/>
        <v>195</v>
      </c>
      <c r="AJ703" s="470">
        <v>2000000</v>
      </c>
      <c r="AK703" s="471">
        <v>7.4999999999999997E-2</v>
      </c>
      <c r="AL703" s="470">
        <f t="shared" si="46"/>
        <v>150000</v>
      </c>
      <c r="AM703" s="470">
        <f t="shared" si="47"/>
        <v>70000</v>
      </c>
      <c r="AN703" s="470">
        <f t="shared" si="48"/>
        <v>8280</v>
      </c>
      <c r="AO703" s="470">
        <f t="shared" si="49"/>
        <v>1850000</v>
      </c>
      <c r="AP703" s="470">
        <f t="shared" si="50"/>
        <v>181317.70825321367</v>
      </c>
      <c r="AR703" s="764">
        <v>45473</v>
      </c>
    </row>
    <row r="704" spans="1:44" ht="16.5" hidden="1" customHeight="1" x14ac:dyDescent="0.2">
      <c r="A704" s="443">
        <v>696</v>
      </c>
      <c r="B704" s="444"/>
      <c r="C704" s="709" t="s">
        <v>2757</v>
      </c>
      <c r="D704" s="446">
        <v>45418</v>
      </c>
      <c r="E704" s="444">
        <v>203</v>
      </c>
      <c r="F704" s="759" t="s">
        <v>3052</v>
      </c>
      <c r="G704" s="759" t="s">
        <v>3052</v>
      </c>
      <c r="H704" s="444" t="s">
        <v>165</v>
      </c>
      <c r="I704" s="344" t="s">
        <v>2931</v>
      </c>
      <c r="J704" s="291" t="s">
        <v>2931</v>
      </c>
      <c r="K704" s="448">
        <v>3</v>
      </c>
      <c r="L704" s="448">
        <v>25</v>
      </c>
      <c r="M704" s="446">
        <v>45423</v>
      </c>
      <c r="N704" s="728">
        <v>0.25</v>
      </c>
      <c r="O704" s="111">
        <v>45425</v>
      </c>
      <c r="P704" s="115" t="s">
        <v>642</v>
      </c>
      <c r="Q704" s="115" t="s">
        <v>2932</v>
      </c>
      <c r="R704" s="112">
        <v>3202699044</v>
      </c>
      <c r="S704" s="291"/>
      <c r="T704" s="444">
        <v>85093</v>
      </c>
      <c r="U704" s="237">
        <v>129046</v>
      </c>
      <c r="V704" s="110">
        <v>456</v>
      </c>
      <c r="W704" s="116"/>
      <c r="X704" s="380"/>
      <c r="Y704" s="380"/>
      <c r="Z704" s="118">
        <v>3314202.9471015087</v>
      </c>
      <c r="AA704" s="698"/>
      <c r="AB704" s="470"/>
      <c r="AC704" s="470">
        <f t="shared" si="45"/>
        <v>3314202.9471015087</v>
      </c>
      <c r="AD704" s="751"/>
      <c r="AE704" s="691"/>
      <c r="AF704" s="453" t="s">
        <v>4008</v>
      </c>
      <c r="AG704" s="467" t="str">
        <f>VLOOKUP(V704,PQ!$A:$BI,61,0)</f>
        <v>PROPIO</v>
      </c>
      <c r="AH704" s="484">
        <f t="shared" si="40"/>
        <v>3065173.7376563014</v>
      </c>
      <c r="AI704" s="484">
        <f t="shared" si="42"/>
        <v>456</v>
      </c>
      <c r="AJ704" s="470">
        <f>+AC704</f>
        <v>3314202.9471015087</v>
      </c>
      <c r="AK704" s="471">
        <v>0</v>
      </c>
      <c r="AL704" s="470"/>
      <c r="AM704" s="470"/>
      <c r="AN704" s="470"/>
      <c r="AO704" s="470"/>
      <c r="AP704" s="470">
        <f>+AC704-AJ704</f>
        <v>0</v>
      </c>
      <c r="AR704" s="764">
        <v>45473</v>
      </c>
    </row>
    <row r="705" spans="1:44" ht="16.5" hidden="1" customHeight="1" x14ac:dyDescent="0.2">
      <c r="A705" s="443">
        <v>697</v>
      </c>
      <c r="B705" s="444">
        <v>7</v>
      </c>
      <c r="C705" s="709" t="s">
        <v>21</v>
      </c>
      <c r="D705" s="446">
        <v>45414</v>
      </c>
      <c r="E705" s="444">
        <v>21</v>
      </c>
      <c r="F705" s="759" t="s">
        <v>471</v>
      </c>
      <c r="G705" s="759" t="s">
        <v>3023</v>
      </c>
      <c r="H705" s="444" t="s">
        <v>225</v>
      </c>
      <c r="I705" s="344" t="s">
        <v>902</v>
      </c>
      <c r="J705" s="291" t="s">
        <v>902</v>
      </c>
      <c r="K705" s="448">
        <v>5</v>
      </c>
      <c r="L705" s="448">
        <v>30</v>
      </c>
      <c r="M705" s="446">
        <v>45424</v>
      </c>
      <c r="N705" s="728">
        <v>0.20833333333333334</v>
      </c>
      <c r="O705" s="111">
        <v>45428</v>
      </c>
      <c r="P705" s="115">
        <v>0.91666666666666663</v>
      </c>
      <c r="Q705" s="115" t="s">
        <v>2993</v>
      </c>
      <c r="R705" s="112">
        <v>3157907431</v>
      </c>
      <c r="S705" s="291"/>
      <c r="T705" s="444">
        <v>85122</v>
      </c>
      <c r="U705" s="237">
        <v>129067</v>
      </c>
      <c r="V705" s="110">
        <v>330</v>
      </c>
      <c r="W705" s="116"/>
      <c r="X705" s="117"/>
      <c r="Y705" s="117"/>
      <c r="Z705" s="118">
        <v>5162594.6525908317</v>
      </c>
      <c r="AA705" s="689"/>
      <c r="AB705" s="470"/>
      <c r="AC705" s="470">
        <f t="shared" si="45"/>
        <v>5162594.6525908317</v>
      </c>
      <c r="AD705" s="207"/>
      <c r="AE705" s="691"/>
      <c r="AF705" s="453" t="s">
        <v>4008</v>
      </c>
      <c r="AG705" s="467" t="str">
        <f>VLOOKUP(V705,PQ!$A:$BI,61,0)</f>
        <v>SOCIO</v>
      </c>
      <c r="AH705" s="484">
        <f t="shared" si="40"/>
        <v>4774677.2903951565</v>
      </c>
      <c r="AI705" s="484">
        <f t="shared" si="42"/>
        <v>330</v>
      </c>
      <c r="AJ705" s="470">
        <v>4500000</v>
      </c>
      <c r="AK705" s="471">
        <v>7.4999999999999997E-2</v>
      </c>
      <c r="AL705" s="470">
        <f t="shared" si="46"/>
        <v>337500</v>
      </c>
      <c r="AM705" s="470">
        <f t="shared" si="47"/>
        <v>157500.00000000003</v>
      </c>
      <c r="AN705" s="470">
        <f t="shared" si="48"/>
        <v>18629.999999999996</v>
      </c>
      <c r="AO705" s="470">
        <f t="shared" si="49"/>
        <v>4162500</v>
      </c>
      <c r="AP705" s="470">
        <f t="shared" si="50"/>
        <v>662594.65259083174</v>
      </c>
      <c r="AR705" s="764">
        <v>45473</v>
      </c>
    </row>
    <row r="706" spans="1:44" ht="16.5" hidden="1" customHeight="1" x14ac:dyDescent="0.2">
      <c r="A706" s="443">
        <v>698</v>
      </c>
      <c r="B706" s="454"/>
      <c r="C706" s="711" t="s">
        <v>2757</v>
      </c>
      <c r="D706" s="456">
        <v>45408</v>
      </c>
      <c r="E706" s="455">
        <v>206</v>
      </c>
      <c r="F706" s="763" t="s">
        <v>2946</v>
      </c>
      <c r="G706" s="763" t="s">
        <v>2946</v>
      </c>
      <c r="H706" s="455"/>
      <c r="I706" s="718" t="s">
        <v>2931</v>
      </c>
      <c r="J706" s="674" t="s">
        <v>2931</v>
      </c>
      <c r="K706" s="757">
        <v>5</v>
      </c>
      <c r="L706" s="757" t="s">
        <v>2947</v>
      </c>
      <c r="M706" s="456">
        <v>45425</v>
      </c>
      <c r="N706" s="731">
        <v>0.20833333333333334</v>
      </c>
      <c r="O706" s="373">
        <v>45429</v>
      </c>
      <c r="P706" s="325" t="s">
        <v>2934</v>
      </c>
      <c r="Q706" s="309" t="s">
        <v>2948</v>
      </c>
      <c r="R706" s="309" t="s">
        <v>3127</v>
      </c>
      <c r="S706" s="686" t="s">
        <v>827</v>
      </c>
      <c r="T706" s="454"/>
      <c r="U706" s="738"/>
      <c r="V706" s="186"/>
      <c r="W706" s="186"/>
      <c r="X706" s="186"/>
      <c r="Y706" s="186"/>
      <c r="Z706" s="181"/>
      <c r="AA706" s="696"/>
      <c r="AB706" s="470"/>
      <c r="AC706" s="470">
        <f t="shared" si="45"/>
        <v>0</v>
      </c>
      <c r="AD706" s="290" t="s">
        <v>827</v>
      </c>
      <c r="AE706" s="691"/>
      <c r="AF706" s="453"/>
      <c r="AG706" s="467" t="s">
        <v>827</v>
      </c>
      <c r="AH706" s="484"/>
      <c r="AI706" s="484"/>
      <c r="AJ706" s="470"/>
      <c r="AK706" s="471"/>
      <c r="AL706" s="470"/>
      <c r="AM706" s="470"/>
      <c r="AN706" s="470"/>
      <c r="AO706" s="470"/>
      <c r="AP706" s="470"/>
      <c r="AR706" s="764">
        <v>45473</v>
      </c>
    </row>
    <row r="707" spans="1:44" ht="16.5" hidden="1" customHeight="1" x14ac:dyDescent="0.2">
      <c r="A707" s="443">
        <v>699</v>
      </c>
      <c r="B707" s="444">
        <v>1</v>
      </c>
      <c r="C707" s="709" t="s">
        <v>2730</v>
      </c>
      <c r="D707" s="446">
        <v>45411</v>
      </c>
      <c r="E707" s="444">
        <v>166</v>
      </c>
      <c r="F707" s="759" t="s">
        <v>1134</v>
      </c>
      <c r="G707" s="759" t="s">
        <v>2983</v>
      </c>
      <c r="H707" s="448" t="s">
        <v>2637</v>
      </c>
      <c r="I707" s="720" t="s">
        <v>756</v>
      </c>
      <c r="J707" s="291" t="s">
        <v>756</v>
      </c>
      <c r="K707" s="448">
        <v>5</v>
      </c>
      <c r="L707" s="448">
        <v>40</v>
      </c>
      <c r="M707" s="446">
        <v>45426</v>
      </c>
      <c r="N707" s="728">
        <v>0.91666666666666663</v>
      </c>
      <c r="O707" s="111">
        <v>45430</v>
      </c>
      <c r="P707" s="374">
        <v>0.25</v>
      </c>
      <c r="Q707" s="115" t="s">
        <v>1139</v>
      </c>
      <c r="R707" s="112">
        <v>3138051380</v>
      </c>
      <c r="S707" s="291" t="s">
        <v>2984</v>
      </c>
      <c r="T707" s="444">
        <v>85124</v>
      </c>
      <c r="U707" s="237">
        <v>129072</v>
      </c>
      <c r="V707" s="110">
        <v>392</v>
      </c>
      <c r="W707" s="116"/>
      <c r="X707" s="110"/>
      <c r="Y707" s="110"/>
      <c r="Z707" s="116">
        <v>3263106.7430359223</v>
      </c>
      <c r="AA707" s="689"/>
      <c r="AB707" s="470"/>
      <c r="AC707" s="470">
        <f t="shared" si="45"/>
        <v>3263106.7430359223</v>
      </c>
      <c r="AD707" s="207"/>
      <c r="AE707" s="691"/>
      <c r="AF707" s="453" t="s">
        <v>4008</v>
      </c>
      <c r="AG707" s="467" t="str">
        <f>VLOOKUP(V707,PQ!$A:$BI,61,0)</f>
        <v>SOCIO</v>
      </c>
      <c r="AH707" s="484">
        <f t="shared" si="40"/>
        <v>3017916.9023642032</v>
      </c>
      <c r="AI707" s="484">
        <f t="shared" si="42"/>
        <v>392</v>
      </c>
      <c r="AJ707" s="470">
        <v>3000000</v>
      </c>
      <c r="AK707" s="471">
        <v>7.4999999999999997E-2</v>
      </c>
      <c r="AL707" s="470">
        <f t="shared" si="46"/>
        <v>225000</v>
      </c>
      <c r="AM707" s="470">
        <f t="shared" si="47"/>
        <v>105000.00000000001</v>
      </c>
      <c r="AN707" s="470">
        <f t="shared" si="48"/>
        <v>12419.999999999998</v>
      </c>
      <c r="AO707" s="470">
        <f t="shared" si="49"/>
        <v>2775000</v>
      </c>
      <c r="AP707" s="470">
        <f t="shared" si="50"/>
        <v>263106.74303592229</v>
      </c>
      <c r="AR707" s="764">
        <v>45473</v>
      </c>
    </row>
    <row r="708" spans="1:44" ht="16.5" hidden="1" customHeight="1" x14ac:dyDescent="0.2">
      <c r="A708" s="443">
        <v>700</v>
      </c>
      <c r="B708" s="444">
        <v>7</v>
      </c>
      <c r="C708" s="709" t="s">
        <v>21</v>
      </c>
      <c r="D708" s="446">
        <v>45414</v>
      </c>
      <c r="E708" s="444">
        <v>76</v>
      </c>
      <c r="F708" s="759" t="s">
        <v>3024</v>
      </c>
      <c r="G708" s="759" t="s">
        <v>3025</v>
      </c>
      <c r="H708" s="444" t="s">
        <v>2665</v>
      </c>
      <c r="I708" s="344" t="s">
        <v>902</v>
      </c>
      <c r="J708" s="291" t="s">
        <v>902</v>
      </c>
      <c r="K708" s="448">
        <v>2</v>
      </c>
      <c r="L708" s="448" t="s">
        <v>3128</v>
      </c>
      <c r="M708" s="446">
        <v>45426</v>
      </c>
      <c r="N708" s="728">
        <v>0.16666666666666666</v>
      </c>
      <c r="O708" s="111">
        <v>45427</v>
      </c>
      <c r="P708" s="115">
        <v>0.70833333333333337</v>
      </c>
      <c r="Q708" s="115" t="s">
        <v>3026</v>
      </c>
      <c r="R708" s="112">
        <v>3006305832</v>
      </c>
      <c r="S708" s="291"/>
      <c r="T708" s="444">
        <v>85125</v>
      </c>
      <c r="U708" s="237">
        <v>129073</v>
      </c>
      <c r="V708" s="110">
        <v>576</v>
      </c>
      <c r="W708" s="116"/>
      <c r="X708" s="117"/>
      <c r="Y708" s="117"/>
      <c r="Z708" s="118">
        <v>1455890.3957772495</v>
      </c>
      <c r="AA708" s="689"/>
      <c r="AB708" s="470"/>
      <c r="AC708" s="470">
        <f t="shared" si="45"/>
        <v>1455890.3957772495</v>
      </c>
      <c r="AD708" s="207"/>
      <c r="AE708" s="691"/>
      <c r="AF708" s="453" t="s">
        <v>4008</v>
      </c>
      <c r="AG708" s="467" t="str">
        <f>VLOOKUP(V708,PQ!$A:$BI,61,0)</f>
        <v>AFILIADO</v>
      </c>
      <c r="AH708" s="484">
        <f t="shared" si="40"/>
        <v>1346494.791438547</v>
      </c>
      <c r="AI708" s="484">
        <f t="shared" si="42"/>
        <v>576</v>
      </c>
      <c r="AJ708" s="470">
        <v>1300000</v>
      </c>
      <c r="AK708" s="471">
        <v>7.4999999999999997E-2</v>
      </c>
      <c r="AL708" s="470">
        <f t="shared" si="46"/>
        <v>97500</v>
      </c>
      <c r="AM708" s="470">
        <f t="shared" si="47"/>
        <v>45500.000000000007</v>
      </c>
      <c r="AN708" s="470">
        <f t="shared" si="48"/>
        <v>5381.9999999999991</v>
      </c>
      <c r="AO708" s="470">
        <f t="shared" si="49"/>
        <v>1202500</v>
      </c>
      <c r="AP708" s="470">
        <f t="shared" si="50"/>
        <v>155890.39577724948</v>
      </c>
      <c r="AR708" s="764">
        <v>45473</v>
      </c>
    </row>
    <row r="709" spans="1:44" ht="16.5" hidden="1" customHeight="1" x14ac:dyDescent="0.2">
      <c r="A709" s="443">
        <v>701</v>
      </c>
      <c r="B709" s="454">
        <v>7</v>
      </c>
      <c r="C709" s="710" t="s">
        <v>21</v>
      </c>
      <c r="D709" s="456">
        <v>45414</v>
      </c>
      <c r="E709" s="454">
        <v>52</v>
      </c>
      <c r="F709" s="760" t="s">
        <v>354</v>
      </c>
      <c r="G709" s="760" t="s">
        <v>3027</v>
      </c>
      <c r="H709" s="454"/>
      <c r="I709" s="717" t="s">
        <v>902</v>
      </c>
      <c r="J709" s="671" t="s">
        <v>902</v>
      </c>
      <c r="K709" s="457">
        <v>1</v>
      </c>
      <c r="L709" s="457">
        <v>80</v>
      </c>
      <c r="M709" s="456">
        <v>45426</v>
      </c>
      <c r="N709" s="729">
        <v>0.25</v>
      </c>
      <c r="O709" s="183">
        <v>45426</v>
      </c>
      <c r="P709" s="368">
        <v>0.79166666666666663</v>
      </c>
      <c r="Q709" s="368" t="s">
        <v>3028</v>
      </c>
      <c r="R709" s="322">
        <v>3108601252</v>
      </c>
      <c r="S709" s="686" t="s">
        <v>3129</v>
      </c>
      <c r="T709" s="454"/>
      <c r="U709" s="738"/>
      <c r="V709" s="186"/>
      <c r="W709" s="369"/>
      <c r="X709" s="181"/>
      <c r="Y709" s="181"/>
      <c r="Z709" s="192"/>
      <c r="AA709" s="687"/>
      <c r="AB709" s="470"/>
      <c r="AC709" s="470">
        <f t="shared" si="45"/>
        <v>0</v>
      </c>
      <c r="AD709" s="290" t="s">
        <v>827</v>
      </c>
      <c r="AE709" s="691"/>
      <c r="AF709" s="453"/>
      <c r="AG709" s="467" t="s">
        <v>827</v>
      </c>
      <c r="AH709" s="484"/>
      <c r="AI709" s="484"/>
      <c r="AJ709" s="470"/>
      <c r="AK709" s="471"/>
      <c r="AL709" s="470"/>
      <c r="AM709" s="470"/>
      <c r="AN709" s="470"/>
      <c r="AO709" s="470"/>
      <c r="AP709" s="470"/>
      <c r="AR709" s="764">
        <v>45473</v>
      </c>
    </row>
    <row r="710" spans="1:44" ht="16.5" hidden="1" customHeight="1" x14ac:dyDescent="0.2">
      <c r="A710" s="443">
        <v>702</v>
      </c>
      <c r="B710" s="444">
        <v>7</v>
      </c>
      <c r="C710" s="709" t="s">
        <v>21</v>
      </c>
      <c r="D710" s="446">
        <v>45414</v>
      </c>
      <c r="E710" s="444">
        <v>59</v>
      </c>
      <c r="F710" s="759" t="s">
        <v>3029</v>
      </c>
      <c r="G710" s="759" t="s">
        <v>3030</v>
      </c>
      <c r="H710" s="444" t="s">
        <v>334</v>
      </c>
      <c r="I710" s="344" t="s">
        <v>402</v>
      </c>
      <c r="J710" s="291" t="s">
        <v>402</v>
      </c>
      <c r="K710" s="448">
        <v>6</v>
      </c>
      <c r="L710" s="758">
        <v>21</v>
      </c>
      <c r="M710" s="446">
        <v>45426</v>
      </c>
      <c r="N710" s="728">
        <v>0</v>
      </c>
      <c r="O710" s="111">
        <v>45431</v>
      </c>
      <c r="P710" s="115">
        <v>0.29166666666666669</v>
      </c>
      <c r="Q710" s="115" t="s">
        <v>3031</v>
      </c>
      <c r="R710" s="112">
        <v>3197224011</v>
      </c>
      <c r="S710" s="291"/>
      <c r="T710" s="444">
        <v>85126</v>
      </c>
      <c r="U710" s="237">
        <v>129074</v>
      </c>
      <c r="V710" s="110">
        <v>537</v>
      </c>
      <c r="W710" s="116"/>
      <c r="X710" s="117"/>
      <c r="Y710" s="117"/>
      <c r="Z710" s="118">
        <v>6412263.3157385401</v>
      </c>
      <c r="AA710" s="689"/>
      <c r="AB710" s="470"/>
      <c r="AC710" s="470">
        <f t="shared" si="45"/>
        <v>6412263.3157385401</v>
      </c>
      <c r="AD710" s="207"/>
      <c r="AE710" s="691"/>
      <c r="AF710" s="453" t="s">
        <v>4008</v>
      </c>
      <c r="AG710" s="467" t="str">
        <f>VLOOKUP(V710,PQ!$A:$BI,61,0)</f>
        <v>SOCIO-AFILIADO</v>
      </c>
      <c r="AH710" s="484">
        <f t="shared" si="40"/>
        <v>5930445.8501939466</v>
      </c>
      <c r="AI710" s="484">
        <f t="shared" si="42"/>
        <v>537</v>
      </c>
      <c r="AJ710" s="470">
        <v>6000000</v>
      </c>
      <c r="AK710" s="471">
        <v>7.4999999999999997E-2</v>
      </c>
      <c r="AL710" s="470">
        <f t="shared" si="46"/>
        <v>450000</v>
      </c>
      <c r="AM710" s="470">
        <f t="shared" si="47"/>
        <v>210000.00000000003</v>
      </c>
      <c r="AN710" s="470">
        <f t="shared" si="48"/>
        <v>24839.999999999996</v>
      </c>
      <c r="AO710" s="470">
        <f t="shared" si="49"/>
        <v>5550000</v>
      </c>
      <c r="AP710" s="470">
        <f t="shared" si="50"/>
        <v>412263.31573854014</v>
      </c>
      <c r="AR710" s="764">
        <v>45473</v>
      </c>
    </row>
    <row r="711" spans="1:44" ht="16.5" hidden="1" customHeight="1" x14ac:dyDescent="0.2">
      <c r="A711" s="443">
        <v>703</v>
      </c>
      <c r="B711" s="444">
        <v>7</v>
      </c>
      <c r="C711" s="709" t="s">
        <v>21</v>
      </c>
      <c r="D711" s="446">
        <v>45414</v>
      </c>
      <c r="E711" s="444">
        <v>142</v>
      </c>
      <c r="F711" s="759" t="s">
        <v>714</v>
      </c>
      <c r="G711" s="759" t="s">
        <v>3032</v>
      </c>
      <c r="H711" s="444" t="s">
        <v>93</v>
      </c>
      <c r="I711" s="344" t="s">
        <v>902</v>
      </c>
      <c r="J711" s="291" t="s">
        <v>902</v>
      </c>
      <c r="K711" s="448">
        <v>1</v>
      </c>
      <c r="L711" s="448">
        <v>16</v>
      </c>
      <c r="M711" s="446">
        <v>45426</v>
      </c>
      <c r="N711" s="728">
        <v>0.20833333333333334</v>
      </c>
      <c r="O711" s="111">
        <v>45426</v>
      </c>
      <c r="P711" s="115">
        <v>0.79166666666666663</v>
      </c>
      <c r="Q711" s="115" t="s">
        <v>2839</v>
      </c>
      <c r="R711" s="112">
        <v>3102353136</v>
      </c>
      <c r="S711" s="291"/>
      <c r="T711" s="444">
        <v>85127</v>
      </c>
      <c r="U711" s="237">
        <v>129075</v>
      </c>
      <c r="V711" s="110">
        <v>449</v>
      </c>
      <c r="W711" s="116"/>
      <c r="X711" s="117"/>
      <c r="Y711" s="117"/>
      <c r="Z711" s="118">
        <v>673305.19788862474</v>
      </c>
      <c r="AA711" s="689"/>
      <c r="AB711" s="470"/>
      <c r="AC711" s="470">
        <f t="shared" si="45"/>
        <v>673305.19788862474</v>
      </c>
      <c r="AD711" s="207"/>
      <c r="AE711" s="691"/>
      <c r="AF711" s="453" t="s">
        <v>4008</v>
      </c>
      <c r="AG711" s="467" t="str">
        <f>VLOOKUP(V711,PQ!$A:$BI,61,0)</f>
        <v>PROPIO</v>
      </c>
      <c r="AH711" s="484">
        <f t="shared" si="40"/>
        <v>622713.04531927349</v>
      </c>
      <c r="AI711" s="484">
        <f t="shared" si="42"/>
        <v>449</v>
      </c>
      <c r="AJ711" s="470">
        <f>+AC711</f>
        <v>673305.19788862474</v>
      </c>
      <c r="AK711" s="471">
        <v>0</v>
      </c>
      <c r="AL711" s="470"/>
      <c r="AM711" s="470"/>
      <c r="AN711" s="470"/>
      <c r="AO711" s="470"/>
      <c r="AP711" s="470">
        <f>+AC711-AJ711</f>
        <v>0</v>
      </c>
      <c r="AR711" s="764">
        <v>45473</v>
      </c>
    </row>
    <row r="712" spans="1:44" ht="16.5" hidden="1" customHeight="1" x14ac:dyDescent="0.2">
      <c r="A712" s="443">
        <v>704</v>
      </c>
      <c r="B712" s="444">
        <v>7</v>
      </c>
      <c r="C712" s="709" t="s">
        <v>21</v>
      </c>
      <c r="D712" s="446">
        <v>45414</v>
      </c>
      <c r="E712" s="444">
        <v>118</v>
      </c>
      <c r="F712" s="759" t="s">
        <v>509</v>
      </c>
      <c r="G712" s="759" t="s">
        <v>3033</v>
      </c>
      <c r="H712" s="444" t="s">
        <v>204</v>
      </c>
      <c r="I712" s="344" t="s">
        <v>902</v>
      </c>
      <c r="J712" s="291" t="s">
        <v>902</v>
      </c>
      <c r="K712" s="448">
        <v>2</v>
      </c>
      <c r="L712" s="448">
        <v>21</v>
      </c>
      <c r="M712" s="446">
        <v>45426</v>
      </c>
      <c r="N712" s="728">
        <v>0.20833333333333334</v>
      </c>
      <c r="O712" s="111">
        <v>45427</v>
      </c>
      <c r="P712" s="115">
        <v>0.91666666666666663</v>
      </c>
      <c r="Q712" s="115" t="s">
        <v>2995</v>
      </c>
      <c r="R712" s="112">
        <v>3112273318</v>
      </c>
      <c r="S712" s="291"/>
      <c r="T712" s="444">
        <v>85128</v>
      </c>
      <c r="U712" s="237">
        <v>129077</v>
      </c>
      <c r="V712" s="110">
        <v>412</v>
      </c>
      <c r="W712" s="116"/>
      <c r="X712" s="117"/>
      <c r="Y712" s="117"/>
      <c r="Z712" s="118">
        <v>1381358.472168809</v>
      </c>
      <c r="AA712" s="689"/>
      <c r="AB712" s="470"/>
      <c r="AC712" s="470">
        <f t="shared" si="45"/>
        <v>1381358.472168809</v>
      </c>
      <c r="AD712" s="207"/>
      <c r="AE712" s="691"/>
      <c r="AF712" s="453" t="s">
        <v>4008</v>
      </c>
      <c r="AG712" s="467" t="str">
        <f>VLOOKUP(V712,PQ!$A:$BI,61,0)</f>
        <v>SOCIO</v>
      </c>
      <c r="AH712" s="484">
        <f t="shared" si="40"/>
        <v>1277563.1965700448</v>
      </c>
      <c r="AI712" s="484">
        <f t="shared" si="42"/>
        <v>412</v>
      </c>
      <c r="AJ712" s="470">
        <v>1250000</v>
      </c>
      <c r="AK712" s="471">
        <v>7.4999999999999997E-2</v>
      </c>
      <c r="AL712" s="470">
        <f t="shared" si="46"/>
        <v>93750</v>
      </c>
      <c r="AM712" s="470">
        <f t="shared" si="47"/>
        <v>43750.000000000007</v>
      </c>
      <c r="AN712" s="470">
        <f t="shared" si="48"/>
        <v>5174.9999999999991</v>
      </c>
      <c r="AO712" s="470">
        <f t="shared" si="49"/>
        <v>1156250</v>
      </c>
      <c r="AP712" s="470">
        <f t="shared" si="50"/>
        <v>131358.47216880904</v>
      </c>
      <c r="AR712" s="764">
        <v>45473</v>
      </c>
    </row>
    <row r="713" spans="1:44" s="382" customFormat="1" ht="16.5" hidden="1" customHeight="1" x14ac:dyDescent="0.2">
      <c r="A713" s="443">
        <v>705</v>
      </c>
      <c r="B713" s="444">
        <v>7</v>
      </c>
      <c r="C713" s="709" t="s">
        <v>21</v>
      </c>
      <c r="D713" s="446">
        <v>45414</v>
      </c>
      <c r="E713" s="444">
        <v>92</v>
      </c>
      <c r="F713" s="759" t="s">
        <v>223</v>
      </c>
      <c r="G713" s="759" t="s">
        <v>3034</v>
      </c>
      <c r="H713" s="444" t="s">
        <v>225</v>
      </c>
      <c r="I713" s="344" t="s">
        <v>902</v>
      </c>
      <c r="J713" s="291" t="s">
        <v>902</v>
      </c>
      <c r="K713" s="448">
        <v>4</v>
      </c>
      <c r="L713" s="448">
        <v>40</v>
      </c>
      <c r="M713" s="446">
        <v>45426</v>
      </c>
      <c r="N713" s="728">
        <v>4.1666666666666664E-2</v>
      </c>
      <c r="O713" s="111">
        <v>45429</v>
      </c>
      <c r="P713" s="115">
        <v>0.29166666666666669</v>
      </c>
      <c r="Q713" s="115" t="s">
        <v>3035</v>
      </c>
      <c r="R713" s="112">
        <v>6013687257</v>
      </c>
      <c r="S713" s="291"/>
      <c r="T713" s="444">
        <v>85129</v>
      </c>
      <c r="U713" s="237">
        <v>129076</v>
      </c>
      <c r="V713" s="110">
        <v>469</v>
      </c>
      <c r="W713" s="116"/>
      <c r="X713" s="117"/>
      <c r="Y713" s="117"/>
      <c r="Z713" s="118">
        <v>3465734.4477924816</v>
      </c>
      <c r="AA713" s="689">
        <v>1</v>
      </c>
      <c r="AB713" s="470">
        <v>1311360</v>
      </c>
      <c r="AC713" s="470">
        <f t="shared" si="45"/>
        <v>4777094.4477924816</v>
      </c>
      <c r="AD713" s="207"/>
      <c r="AE713" s="691"/>
      <c r="AF713" s="453" t="s">
        <v>4008</v>
      </c>
      <c r="AG713" s="467" t="str">
        <f>VLOOKUP(V713,PQ!$A:$BI,61,0)</f>
        <v>SOCIO</v>
      </c>
      <c r="AH713" s="484">
        <f t="shared" si="40"/>
        <v>4418143.5709853545</v>
      </c>
      <c r="AI713" s="484">
        <f t="shared" si="42"/>
        <v>469</v>
      </c>
      <c r="AJ713" s="470">
        <v>4300000</v>
      </c>
      <c r="AK713" s="471">
        <v>7.4999999999999997E-2</v>
      </c>
      <c r="AL713" s="470">
        <f t="shared" si="46"/>
        <v>322500</v>
      </c>
      <c r="AM713" s="470">
        <f t="shared" si="47"/>
        <v>150500</v>
      </c>
      <c r="AN713" s="470">
        <f t="shared" si="48"/>
        <v>17802</v>
      </c>
      <c r="AO713" s="470">
        <f t="shared" si="49"/>
        <v>3977500</v>
      </c>
      <c r="AP713" s="470">
        <f t="shared" si="50"/>
        <v>477094.44779248163</v>
      </c>
      <c r="AR713" s="764">
        <v>45473</v>
      </c>
    </row>
    <row r="714" spans="1:44" ht="16.5" hidden="1" customHeight="1" x14ac:dyDescent="0.2">
      <c r="A714" s="443">
        <v>706</v>
      </c>
      <c r="B714" s="444">
        <v>7</v>
      </c>
      <c r="C714" s="709" t="s">
        <v>21</v>
      </c>
      <c r="D714" s="446">
        <v>45414</v>
      </c>
      <c r="E714" s="444">
        <v>59</v>
      </c>
      <c r="F714" s="759" t="s">
        <v>3029</v>
      </c>
      <c r="G714" s="759" t="s">
        <v>3037</v>
      </c>
      <c r="H714" s="444" t="s">
        <v>334</v>
      </c>
      <c r="I714" s="344" t="s">
        <v>902</v>
      </c>
      <c r="J714" s="291" t="s">
        <v>902</v>
      </c>
      <c r="K714" s="448">
        <v>6</v>
      </c>
      <c r="L714" s="758">
        <v>16</v>
      </c>
      <c r="M714" s="446">
        <v>45426</v>
      </c>
      <c r="N714" s="728">
        <v>0</v>
      </c>
      <c r="O714" s="111">
        <v>45431</v>
      </c>
      <c r="P714" s="115">
        <v>0.29166666666666669</v>
      </c>
      <c r="Q714" s="115" t="s">
        <v>3038</v>
      </c>
      <c r="R714" s="112">
        <v>3153317755</v>
      </c>
      <c r="S714" s="291"/>
      <c r="T714" s="444">
        <v>85131</v>
      </c>
      <c r="U714" s="237">
        <v>129078</v>
      </c>
      <c r="V714" s="110">
        <v>537</v>
      </c>
      <c r="W714" s="116"/>
      <c r="X714" s="117"/>
      <c r="Y714" s="117"/>
      <c r="Z714" s="118">
        <v>6412263.3157385401</v>
      </c>
      <c r="AA714" s="689"/>
      <c r="AB714" s="470"/>
      <c r="AC714" s="470">
        <f t="shared" si="45"/>
        <v>6412263.3157385401</v>
      </c>
      <c r="AD714" s="207"/>
      <c r="AE714" s="691"/>
      <c r="AF714" s="453" t="s">
        <v>4008</v>
      </c>
      <c r="AG714" s="467" t="str">
        <f>VLOOKUP(V714,PQ!$A:$BI,61,0)</f>
        <v>SOCIO-AFILIADO</v>
      </c>
      <c r="AH714" s="484">
        <f t="shared" si="40"/>
        <v>5930445.8501939466</v>
      </c>
      <c r="AI714" s="484">
        <f t="shared" si="42"/>
        <v>537</v>
      </c>
      <c r="AJ714" s="470">
        <v>6000000</v>
      </c>
      <c r="AK714" s="471">
        <v>7.4999999999999997E-2</v>
      </c>
      <c r="AL714" s="470">
        <f t="shared" si="46"/>
        <v>450000</v>
      </c>
      <c r="AM714" s="470">
        <f t="shared" si="47"/>
        <v>210000.00000000003</v>
      </c>
      <c r="AN714" s="470">
        <f t="shared" si="48"/>
        <v>24839.999999999996</v>
      </c>
      <c r="AO714" s="470">
        <f t="shared" si="49"/>
        <v>5550000</v>
      </c>
      <c r="AP714" s="470">
        <f t="shared" si="50"/>
        <v>412263.31573854014</v>
      </c>
      <c r="AR714" s="764">
        <v>45473</v>
      </c>
    </row>
    <row r="715" spans="1:44" ht="16.5" customHeight="1" x14ac:dyDescent="0.2">
      <c r="A715" s="443"/>
      <c r="B715" s="444"/>
      <c r="C715" s="709" t="s">
        <v>2703</v>
      </c>
      <c r="D715" s="446">
        <v>45425</v>
      </c>
      <c r="E715" s="444">
        <v>323</v>
      </c>
      <c r="F715" s="759" t="s">
        <v>3175</v>
      </c>
      <c r="G715" s="759" t="s">
        <v>3175</v>
      </c>
      <c r="H715" s="444" t="s">
        <v>97</v>
      </c>
      <c r="I715" s="344"/>
      <c r="J715" s="291"/>
      <c r="K715" s="448">
        <v>1</v>
      </c>
      <c r="L715" s="462">
        <v>30</v>
      </c>
      <c r="M715" s="446">
        <v>45426</v>
      </c>
      <c r="N715" s="728">
        <v>0.3125</v>
      </c>
      <c r="O715" s="111">
        <v>45426</v>
      </c>
      <c r="P715" s="115">
        <v>0.5</v>
      </c>
      <c r="Q715" s="115" t="s">
        <v>3176</v>
      </c>
      <c r="R715" s="112">
        <v>3103481009</v>
      </c>
      <c r="S715" s="291"/>
      <c r="T715" s="443">
        <v>85160</v>
      </c>
      <c r="U715" s="739">
        <v>129141</v>
      </c>
      <c r="V715" s="110">
        <v>410</v>
      </c>
      <c r="W715" s="116"/>
      <c r="X715" s="117"/>
      <c r="Y715" s="117"/>
      <c r="Z715" s="118">
        <v>288207</v>
      </c>
      <c r="AA715" s="689"/>
      <c r="AB715" s="470"/>
      <c r="AC715" s="470">
        <f t="shared" si="45"/>
        <v>288207</v>
      </c>
      <c r="AD715" s="207"/>
      <c r="AE715" s="691"/>
      <c r="AF715" s="453" t="s">
        <v>4008</v>
      </c>
      <c r="AG715" s="467" t="str">
        <f>VLOOKUP(V715,PQ!$A:$BI,61,0)</f>
        <v>SOCIO</v>
      </c>
      <c r="AH715" s="484">
        <f t="shared" si="40"/>
        <v>266551.12602000003</v>
      </c>
      <c r="AI715" s="484">
        <f t="shared" si="42"/>
        <v>410</v>
      </c>
      <c r="AJ715" s="470">
        <v>270000</v>
      </c>
      <c r="AK715" s="471">
        <v>7.4999999999999997E-2</v>
      </c>
      <c r="AL715" s="470">
        <f t="shared" si="46"/>
        <v>20250</v>
      </c>
      <c r="AM715" s="470">
        <f t="shared" si="47"/>
        <v>9450</v>
      </c>
      <c r="AN715" s="470">
        <f t="shared" si="48"/>
        <v>1117.8</v>
      </c>
      <c r="AO715" s="470">
        <f t="shared" si="49"/>
        <v>249750</v>
      </c>
      <c r="AP715" s="470">
        <f t="shared" si="50"/>
        <v>18207</v>
      </c>
      <c r="AR715" s="764">
        <v>45473</v>
      </c>
    </row>
    <row r="716" spans="1:44" ht="16.5" hidden="1" customHeight="1" x14ac:dyDescent="0.2">
      <c r="A716" s="443">
        <v>707</v>
      </c>
      <c r="B716" s="444"/>
      <c r="C716" s="709" t="s">
        <v>3057</v>
      </c>
      <c r="D716" s="446">
        <v>45419</v>
      </c>
      <c r="E716" s="444">
        <v>38</v>
      </c>
      <c r="F716" s="759" t="s">
        <v>3056</v>
      </c>
      <c r="G716" s="759" t="s">
        <v>3056</v>
      </c>
      <c r="H716" s="444" t="s">
        <v>2652</v>
      </c>
      <c r="I716" s="344" t="s">
        <v>686</v>
      </c>
      <c r="J716" s="291" t="s">
        <v>686</v>
      </c>
      <c r="K716" s="448">
        <v>2</v>
      </c>
      <c r="L716" s="448">
        <v>25</v>
      </c>
      <c r="M716" s="446">
        <v>45426</v>
      </c>
      <c r="N716" s="728">
        <v>0.29166666666666669</v>
      </c>
      <c r="O716" s="111">
        <v>45427</v>
      </c>
      <c r="P716" s="115">
        <v>0.54166666666666663</v>
      </c>
      <c r="Q716" s="115" t="s">
        <v>3055</v>
      </c>
      <c r="R716" s="112">
        <v>3166163374</v>
      </c>
      <c r="S716" s="291"/>
      <c r="T716" s="444">
        <v>85132</v>
      </c>
      <c r="U716" s="237">
        <v>129079</v>
      </c>
      <c r="V716" s="110">
        <v>459</v>
      </c>
      <c r="W716" s="116"/>
      <c r="X716" s="380"/>
      <c r="Y716" s="380"/>
      <c r="Z716" s="118">
        <v>1808658.0902110117</v>
      </c>
      <c r="AA716" s="698"/>
      <c r="AB716" s="470"/>
      <c r="AC716" s="470">
        <f t="shared" si="45"/>
        <v>1808658.0902110117</v>
      </c>
      <c r="AD716" s="751"/>
      <c r="AE716" s="691"/>
      <c r="AF716" s="453" t="s">
        <v>4008</v>
      </c>
      <c r="AG716" s="467" t="str">
        <f>VLOOKUP(V716,PQ!$A:$BI,61,0)</f>
        <v>AFILIADO</v>
      </c>
      <c r="AH716" s="484">
        <f t="shared" si="40"/>
        <v>1672755.5213125562</v>
      </c>
      <c r="AI716" s="484">
        <f t="shared" si="42"/>
        <v>459</v>
      </c>
      <c r="AJ716" s="470">
        <v>1200000</v>
      </c>
      <c r="AK716" s="471">
        <v>7.4999999999999997E-2</v>
      </c>
      <c r="AL716" s="470">
        <f t="shared" si="46"/>
        <v>90000</v>
      </c>
      <c r="AM716" s="470">
        <f t="shared" si="47"/>
        <v>42000.000000000007</v>
      </c>
      <c r="AN716" s="470">
        <f t="shared" si="48"/>
        <v>4967.9999999999991</v>
      </c>
      <c r="AO716" s="470">
        <f t="shared" si="49"/>
        <v>1110000</v>
      </c>
      <c r="AP716" s="470">
        <f t="shared" si="50"/>
        <v>608658.0902110117</v>
      </c>
      <c r="AR716" s="764">
        <v>45473</v>
      </c>
    </row>
    <row r="717" spans="1:44" ht="16.5" hidden="1" customHeight="1" x14ac:dyDescent="0.2">
      <c r="A717" s="443">
        <v>708</v>
      </c>
      <c r="B717" s="444">
        <v>16</v>
      </c>
      <c r="C717" s="709" t="s">
        <v>139</v>
      </c>
      <c r="D717" s="446">
        <v>45406</v>
      </c>
      <c r="E717" s="444">
        <v>280</v>
      </c>
      <c r="F717" s="759" t="s">
        <v>161</v>
      </c>
      <c r="G717" s="759" t="s">
        <v>161</v>
      </c>
      <c r="H717" s="444" t="s">
        <v>47</v>
      </c>
      <c r="I717" s="344" t="s">
        <v>902</v>
      </c>
      <c r="J717" s="291" t="s">
        <v>902</v>
      </c>
      <c r="K717" s="448">
        <v>1</v>
      </c>
      <c r="L717" s="448">
        <v>15</v>
      </c>
      <c r="M717" s="446">
        <v>45427</v>
      </c>
      <c r="N717" s="728">
        <v>0.22916666666666666</v>
      </c>
      <c r="O717" s="111">
        <v>45427</v>
      </c>
      <c r="P717" s="115">
        <v>0.70833333333333337</v>
      </c>
      <c r="Q717" s="115" t="s">
        <v>2917</v>
      </c>
      <c r="R717" s="112">
        <v>3114421626</v>
      </c>
      <c r="S717" s="291" t="s">
        <v>2918</v>
      </c>
      <c r="T717" s="444">
        <v>85167</v>
      </c>
      <c r="U717" s="237">
        <v>129157</v>
      </c>
      <c r="V717" s="110">
        <v>378</v>
      </c>
      <c r="W717" s="116"/>
      <c r="X717" s="110"/>
      <c r="Y717" s="110"/>
      <c r="Z717" s="116">
        <v>822369.04510550585</v>
      </c>
      <c r="AA717" s="689"/>
      <c r="AB717" s="470"/>
      <c r="AC717" s="470">
        <f t="shared" si="45"/>
        <v>822369.04510550585</v>
      </c>
      <c r="AD717" s="207"/>
      <c r="AE717" s="691"/>
      <c r="AF717" s="453" t="s">
        <v>4008</v>
      </c>
      <c r="AG717" s="467" t="str">
        <f>VLOOKUP(V717,PQ!$A:$BI,61,0)</f>
        <v>SOCIO</v>
      </c>
      <c r="AH717" s="484">
        <f t="shared" si="40"/>
        <v>760576.23505627818</v>
      </c>
      <c r="AI717" s="484">
        <f t="shared" si="42"/>
        <v>378</v>
      </c>
      <c r="AJ717" s="470">
        <v>750000</v>
      </c>
      <c r="AK717" s="471">
        <v>7.4999999999999997E-2</v>
      </c>
      <c r="AL717" s="470">
        <f t="shared" si="46"/>
        <v>56250</v>
      </c>
      <c r="AM717" s="470">
        <f t="shared" si="47"/>
        <v>26250.000000000004</v>
      </c>
      <c r="AN717" s="470">
        <f t="shared" si="48"/>
        <v>3104.9999999999995</v>
      </c>
      <c r="AO717" s="470">
        <f t="shared" si="49"/>
        <v>693750</v>
      </c>
      <c r="AP717" s="470">
        <f t="shared" si="50"/>
        <v>72369.045105505851</v>
      </c>
      <c r="AR717" s="764">
        <v>45473</v>
      </c>
    </row>
    <row r="718" spans="1:44" ht="16.5" hidden="1" customHeight="1" x14ac:dyDescent="0.2">
      <c r="A718" s="443">
        <v>709</v>
      </c>
      <c r="B718" s="444">
        <v>1</v>
      </c>
      <c r="C718" s="709" t="s">
        <v>2980</v>
      </c>
      <c r="D718" s="446">
        <v>45397</v>
      </c>
      <c r="E718" s="444">
        <v>173</v>
      </c>
      <c r="F718" s="759" t="s">
        <v>2981</v>
      </c>
      <c r="G718" s="759" t="s">
        <v>2981</v>
      </c>
      <c r="H718" s="444" t="s">
        <v>59</v>
      </c>
      <c r="I718" s="344" t="s">
        <v>1098</v>
      </c>
      <c r="J718" s="291" t="s">
        <v>1098</v>
      </c>
      <c r="K718" s="448">
        <v>3</v>
      </c>
      <c r="L718" s="448">
        <v>23</v>
      </c>
      <c r="M718" s="446">
        <v>45427</v>
      </c>
      <c r="N718" s="728">
        <v>0.49305555555555558</v>
      </c>
      <c r="O718" s="111">
        <v>45429</v>
      </c>
      <c r="P718" s="115" t="s">
        <v>2977</v>
      </c>
      <c r="Q718" s="115" t="s">
        <v>2982</v>
      </c>
      <c r="R718" s="112">
        <v>3124888850</v>
      </c>
      <c r="S718" s="291"/>
      <c r="T718" s="444">
        <v>85168</v>
      </c>
      <c r="U718" s="237">
        <v>129177</v>
      </c>
      <c r="V718" s="110">
        <v>337</v>
      </c>
      <c r="W718" s="116"/>
      <c r="X718" s="110"/>
      <c r="Y718" s="110"/>
      <c r="Z718" s="116">
        <v>1066692.4616</v>
      </c>
      <c r="AA718" s="689"/>
      <c r="AB718" s="470"/>
      <c r="AC718" s="470">
        <f t="shared" si="45"/>
        <v>1066692.4616</v>
      </c>
      <c r="AD718" s="207"/>
      <c r="AE718" s="691"/>
      <c r="AF718" s="453" t="s">
        <v>4008</v>
      </c>
      <c r="AG718" s="467" t="str">
        <f>VLOOKUP(V718,PQ!$A:$BI,61,0)</f>
        <v>SOCIO-AFILIADO</v>
      </c>
      <c r="AH718" s="484">
        <f t="shared" si="40"/>
        <v>986541.190035376</v>
      </c>
      <c r="AI718" s="484">
        <f t="shared" si="42"/>
        <v>337</v>
      </c>
      <c r="AJ718" s="470">
        <v>1000000</v>
      </c>
      <c r="AK718" s="471">
        <v>7.4999999999999997E-2</v>
      </c>
      <c r="AL718" s="470">
        <f t="shared" si="46"/>
        <v>75000</v>
      </c>
      <c r="AM718" s="470">
        <f t="shared" si="47"/>
        <v>35000</v>
      </c>
      <c r="AN718" s="470">
        <f t="shared" si="48"/>
        <v>4140</v>
      </c>
      <c r="AO718" s="470">
        <f t="shared" si="49"/>
        <v>925000</v>
      </c>
      <c r="AP718" s="470">
        <f t="shared" si="50"/>
        <v>66692.461600000039</v>
      </c>
      <c r="AR718" s="764">
        <v>45473</v>
      </c>
    </row>
    <row r="719" spans="1:44" ht="16.5" hidden="1" customHeight="1" x14ac:dyDescent="0.2">
      <c r="A719" s="443">
        <v>709</v>
      </c>
      <c r="B719" s="444">
        <v>1</v>
      </c>
      <c r="C719" s="709" t="s">
        <v>2980</v>
      </c>
      <c r="D719" s="446">
        <v>45397</v>
      </c>
      <c r="E719" s="444">
        <v>173</v>
      </c>
      <c r="F719" s="759" t="s">
        <v>2981</v>
      </c>
      <c r="G719" s="759" t="s">
        <v>2981</v>
      </c>
      <c r="H719" s="444" t="s">
        <v>59</v>
      </c>
      <c r="I719" s="344" t="s">
        <v>1098</v>
      </c>
      <c r="J719" s="291" t="s">
        <v>1098</v>
      </c>
      <c r="K719" s="448">
        <v>3</v>
      </c>
      <c r="L719" s="448">
        <v>23</v>
      </c>
      <c r="M719" s="446">
        <v>45427</v>
      </c>
      <c r="N719" s="728">
        <v>0.49305555555555558</v>
      </c>
      <c r="O719" s="111">
        <v>45429</v>
      </c>
      <c r="P719" s="115" t="s">
        <v>2977</v>
      </c>
      <c r="Q719" s="115" t="s">
        <v>2982</v>
      </c>
      <c r="R719" s="112">
        <v>3124888850</v>
      </c>
      <c r="S719" s="291"/>
      <c r="T719" s="444">
        <v>85168</v>
      </c>
      <c r="U719" s="237">
        <v>129177</v>
      </c>
      <c r="V719" s="110">
        <v>439</v>
      </c>
      <c r="W719" s="116"/>
      <c r="X719" s="110"/>
      <c r="Y719" s="110"/>
      <c r="Z719" s="116">
        <v>1066692.4616</v>
      </c>
      <c r="AA719" s="689"/>
      <c r="AB719" s="470"/>
      <c r="AC719" s="470">
        <f t="shared" si="45"/>
        <v>1066692.4616</v>
      </c>
      <c r="AD719" s="207"/>
      <c r="AE719" s="691"/>
      <c r="AF719" s="453" t="s">
        <v>4008</v>
      </c>
      <c r="AG719" s="467" t="str">
        <f>VLOOKUP(V719,PQ!$A:$BI,61,0)</f>
        <v>PROPIO</v>
      </c>
      <c r="AH719" s="484">
        <f t="shared" si="40"/>
        <v>986541.190035376</v>
      </c>
      <c r="AI719" s="484">
        <f t="shared" si="42"/>
        <v>439</v>
      </c>
      <c r="AJ719" s="470">
        <f t="shared" ref="AJ719:AJ720" si="51">+AC719</f>
        <v>1066692.4616</v>
      </c>
      <c r="AK719" s="471">
        <v>0</v>
      </c>
      <c r="AL719" s="470"/>
      <c r="AM719" s="470"/>
      <c r="AN719" s="470"/>
      <c r="AO719" s="470"/>
      <c r="AP719" s="470">
        <f t="shared" si="50"/>
        <v>0</v>
      </c>
      <c r="AR719" s="764">
        <v>45473</v>
      </c>
    </row>
    <row r="720" spans="1:44" ht="16.5" hidden="1" customHeight="1" x14ac:dyDescent="0.2">
      <c r="A720" s="443">
        <v>710</v>
      </c>
      <c r="B720" s="444">
        <v>7</v>
      </c>
      <c r="C720" s="709" t="s">
        <v>21</v>
      </c>
      <c r="D720" s="446">
        <v>45414</v>
      </c>
      <c r="E720" s="444">
        <v>115</v>
      </c>
      <c r="F720" s="759" t="s">
        <v>102</v>
      </c>
      <c r="G720" s="759" t="s">
        <v>3039</v>
      </c>
      <c r="H720" s="444" t="s">
        <v>97</v>
      </c>
      <c r="I720" s="344" t="s">
        <v>902</v>
      </c>
      <c r="J720" s="291" t="s">
        <v>902</v>
      </c>
      <c r="K720" s="448">
        <v>1</v>
      </c>
      <c r="L720" s="448" t="s">
        <v>3130</v>
      </c>
      <c r="M720" s="446">
        <v>45427</v>
      </c>
      <c r="N720" s="728">
        <v>0.29166666666666669</v>
      </c>
      <c r="O720" s="111">
        <v>45427</v>
      </c>
      <c r="P720" s="115">
        <v>0.70833333333333337</v>
      </c>
      <c r="Q720" s="115" t="s">
        <v>2891</v>
      </c>
      <c r="R720" s="112">
        <v>3002042723</v>
      </c>
      <c r="S720" s="291"/>
      <c r="T720" s="444">
        <v>85170</v>
      </c>
      <c r="U720" s="237">
        <v>129161</v>
      </c>
      <c r="V720" s="110">
        <v>453</v>
      </c>
      <c r="W720" s="116"/>
      <c r="X720" s="117"/>
      <c r="Y720" s="117"/>
      <c r="Z720" s="118">
        <v>411184.52255275293</v>
      </c>
      <c r="AA720" s="689"/>
      <c r="AB720" s="470"/>
      <c r="AC720" s="470">
        <f t="shared" si="45"/>
        <v>411184.52255275293</v>
      </c>
      <c r="AD720" s="207"/>
      <c r="AE720" s="691"/>
      <c r="AF720" s="453" t="s">
        <v>4008</v>
      </c>
      <c r="AG720" s="467" t="str">
        <f>VLOOKUP(V720,PQ!$A:$BI,61,0)</f>
        <v>PROPIO</v>
      </c>
      <c r="AH720" s="484">
        <f t="shared" si="40"/>
        <v>380288.11752813909</v>
      </c>
      <c r="AI720" s="484">
        <f t="shared" si="42"/>
        <v>453</v>
      </c>
      <c r="AJ720" s="470">
        <f t="shared" si="51"/>
        <v>411184.52255275293</v>
      </c>
      <c r="AK720" s="471">
        <v>0</v>
      </c>
      <c r="AL720" s="470"/>
      <c r="AM720" s="470"/>
      <c r="AN720" s="470"/>
      <c r="AO720" s="470"/>
      <c r="AP720" s="470">
        <f t="shared" si="50"/>
        <v>0</v>
      </c>
      <c r="AR720" s="764">
        <v>45473</v>
      </c>
    </row>
    <row r="721" spans="1:44" ht="16.5" hidden="1" customHeight="1" x14ac:dyDescent="0.2">
      <c r="A721" s="443">
        <v>711</v>
      </c>
      <c r="B721" s="444">
        <v>7</v>
      </c>
      <c r="C721" s="709" t="s">
        <v>21</v>
      </c>
      <c r="D721" s="446">
        <v>45414</v>
      </c>
      <c r="E721" s="444">
        <v>42</v>
      </c>
      <c r="F721" s="759" t="s">
        <v>1258</v>
      </c>
      <c r="G721" s="759" t="s">
        <v>3040</v>
      </c>
      <c r="H721" s="444" t="s">
        <v>316</v>
      </c>
      <c r="I721" s="344" t="s">
        <v>902</v>
      </c>
      <c r="J721" s="291" t="s">
        <v>902</v>
      </c>
      <c r="K721" s="448">
        <v>3</v>
      </c>
      <c r="L721" s="448">
        <v>41</v>
      </c>
      <c r="M721" s="446">
        <v>45427</v>
      </c>
      <c r="N721" s="728">
        <v>2.0833333333333332E-2</v>
      </c>
      <c r="O721" s="111">
        <v>45429</v>
      </c>
      <c r="P721" s="115">
        <v>0.66666666666666663</v>
      </c>
      <c r="Q721" s="115" t="s">
        <v>1194</v>
      </c>
      <c r="R721" s="112">
        <v>3158656543</v>
      </c>
      <c r="S721" s="291"/>
      <c r="T721" s="444">
        <v>85171</v>
      </c>
      <c r="U721" s="237">
        <v>129162</v>
      </c>
      <c r="V721" s="110">
        <v>343</v>
      </c>
      <c r="W721" s="116"/>
      <c r="X721" s="117"/>
      <c r="Y721" s="117"/>
      <c r="Z721" s="118">
        <v>3167606.7533587189</v>
      </c>
      <c r="AA721" s="689"/>
      <c r="AB721" s="470"/>
      <c r="AC721" s="470">
        <f t="shared" si="45"/>
        <v>3167606.7533587189</v>
      </c>
      <c r="AD721" s="207"/>
      <c r="AE721" s="691"/>
      <c r="AF721" s="453" t="s">
        <v>4008</v>
      </c>
      <c r="AG721" s="467" t="str">
        <f>VLOOKUP(V721,PQ!$A:$BI,61,0)</f>
        <v>SOCIO</v>
      </c>
      <c r="AH721" s="484">
        <f t="shared" si="40"/>
        <v>2929592.7819113447</v>
      </c>
      <c r="AI721" s="484">
        <f t="shared" si="42"/>
        <v>343</v>
      </c>
      <c r="AJ721" s="470">
        <v>2900000</v>
      </c>
      <c r="AK721" s="471">
        <v>7.4999999999999997E-2</v>
      </c>
      <c r="AL721" s="470">
        <f t="shared" si="46"/>
        <v>217500</v>
      </c>
      <c r="AM721" s="470">
        <f t="shared" si="47"/>
        <v>101500.00000000001</v>
      </c>
      <c r="AN721" s="470">
        <f t="shared" si="48"/>
        <v>12005.999999999998</v>
      </c>
      <c r="AO721" s="470">
        <f t="shared" si="49"/>
        <v>2682500</v>
      </c>
      <c r="AP721" s="470">
        <f t="shared" si="50"/>
        <v>267606.75335871894</v>
      </c>
      <c r="AR721" s="764">
        <v>45473</v>
      </c>
    </row>
    <row r="722" spans="1:44" ht="16.5" hidden="1" customHeight="1" x14ac:dyDescent="0.2">
      <c r="A722" s="443">
        <v>712</v>
      </c>
      <c r="B722" s="444">
        <v>7</v>
      </c>
      <c r="C722" s="709" t="s">
        <v>21</v>
      </c>
      <c r="D722" s="446">
        <v>45414</v>
      </c>
      <c r="E722" s="444">
        <v>89</v>
      </c>
      <c r="F722" s="759" t="s">
        <v>234</v>
      </c>
      <c r="G722" s="759" t="s">
        <v>3041</v>
      </c>
      <c r="H722" s="444" t="s">
        <v>240</v>
      </c>
      <c r="I722" s="344" t="s">
        <v>902</v>
      </c>
      <c r="J722" s="291" t="s">
        <v>902</v>
      </c>
      <c r="K722" s="448">
        <v>1</v>
      </c>
      <c r="L722" s="448" t="s">
        <v>3131</v>
      </c>
      <c r="M722" s="446">
        <v>45427</v>
      </c>
      <c r="N722" s="728">
        <v>0.29166666666666669</v>
      </c>
      <c r="O722" s="111">
        <v>45427</v>
      </c>
      <c r="P722" s="115">
        <v>0.70833333333333337</v>
      </c>
      <c r="Q722" s="115" t="s">
        <v>2825</v>
      </c>
      <c r="R722" s="112">
        <v>3153157173</v>
      </c>
      <c r="S722" s="291"/>
      <c r="T722" s="444">
        <v>85172</v>
      </c>
      <c r="U722" s="237">
        <v>129163</v>
      </c>
      <c r="V722" s="110">
        <v>441</v>
      </c>
      <c r="W722" s="116"/>
      <c r="X722" s="117"/>
      <c r="Y722" s="117"/>
      <c r="Z722" s="118">
        <v>931649.04510550585</v>
      </c>
      <c r="AA722" s="689"/>
      <c r="AB722" s="470"/>
      <c r="AC722" s="470">
        <f t="shared" si="45"/>
        <v>931649.04510550585</v>
      </c>
      <c r="AD722" s="207"/>
      <c r="AE722" s="691"/>
      <c r="AF722" s="453" t="s">
        <v>4008</v>
      </c>
      <c r="AG722" s="467" t="str">
        <f>VLOOKUP(V722,PQ!$A:$BI,61,0)</f>
        <v>PROPIO</v>
      </c>
      <c r="AH722" s="484">
        <f t="shared" si="40"/>
        <v>861644.93585627817</v>
      </c>
      <c r="AI722" s="484">
        <f t="shared" si="42"/>
        <v>441</v>
      </c>
      <c r="AJ722" s="470">
        <f>+AC722</f>
        <v>931649.04510550585</v>
      </c>
      <c r="AK722" s="471">
        <v>0</v>
      </c>
      <c r="AL722" s="470"/>
      <c r="AM722" s="470"/>
      <c r="AN722" s="470"/>
      <c r="AO722" s="470"/>
      <c r="AP722" s="470">
        <f>+AC722-AJ722</f>
        <v>0</v>
      </c>
      <c r="AR722" s="764">
        <v>45473</v>
      </c>
    </row>
    <row r="723" spans="1:44" ht="16.5" hidden="1" customHeight="1" x14ac:dyDescent="0.2">
      <c r="A723" s="443">
        <v>713</v>
      </c>
      <c r="B723" s="444">
        <v>7</v>
      </c>
      <c r="C723" s="709" t="s">
        <v>21</v>
      </c>
      <c r="D723" s="446">
        <v>45414</v>
      </c>
      <c r="E723" s="444">
        <v>47</v>
      </c>
      <c r="F723" s="759" t="s">
        <v>659</v>
      </c>
      <c r="G723" s="759" t="s">
        <v>3042</v>
      </c>
      <c r="H723" s="444" t="s">
        <v>2632</v>
      </c>
      <c r="I723" s="344" t="s">
        <v>902</v>
      </c>
      <c r="J723" s="291" t="s">
        <v>902</v>
      </c>
      <c r="K723" s="448">
        <v>1</v>
      </c>
      <c r="L723" s="448">
        <v>28</v>
      </c>
      <c r="M723" s="446">
        <v>45427</v>
      </c>
      <c r="N723" s="728">
        <v>0.1875</v>
      </c>
      <c r="O723" s="111">
        <v>45427</v>
      </c>
      <c r="P723" s="115">
        <v>0.79166666666666663</v>
      </c>
      <c r="Q723" s="115" t="s">
        <v>3043</v>
      </c>
      <c r="R723" s="112">
        <v>3124053566</v>
      </c>
      <c r="S723" s="291"/>
      <c r="T723" s="444">
        <v>85169</v>
      </c>
      <c r="U723" s="237">
        <v>129158</v>
      </c>
      <c r="V723" s="110">
        <v>422</v>
      </c>
      <c r="W723" s="116"/>
      <c r="X723" s="117"/>
      <c r="Y723" s="117"/>
      <c r="Z723" s="118">
        <v>1100604.8159308271</v>
      </c>
      <c r="AA723" s="689"/>
      <c r="AB723" s="470"/>
      <c r="AC723" s="470">
        <f t="shared" si="45"/>
        <v>1100604.8159308271</v>
      </c>
      <c r="AD723" s="207"/>
      <c r="AE723" s="691"/>
      <c r="AF723" s="453" t="s">
        <v>4008</v>
      </c>
      <c r="AG723" s="467" t="str">
        <f>VLOOKUP(V723,PQ!$A:$BI,61,0)</f>
        <v>AFILIADO</v>
      </c>
      <c r="AH723" s="484">
        <f t="shared" si="40"/>
        <v>1017905.3700617847</v>
      </c>
      <c r="AI723" s="484">
        <f t="shared" si="42"/>
        <v>422</v>
      </c>
      <c r="AJ723" s="470">
        <v>1000000</v>
      </c>
      <c r="AK723" s="471">
        <v>7.4999999999999997E-2</v>
      </c>
      <c r="AL723" s="470">
        <f t="shared" si="46"/>
        <v>75000</v>
      </c>
      <c r="AM723" s="470">
        <f t="shared" si="47"/>
        <v>35000</v>
      </c>
      <c r="AN723" s="470">
        <f t="shared" si="48"/>
        <v>4140</v>
      </c>
      <c r="AO723" s="470">
        <f t="shared" si="49"/>
        <v>925000</v>
      </c>
      <c r="AP723" s="470">
        <f t="shared" si="50"/>
        <v>100604.81593082706</v>
      </c>
      <c r="AR723" s="764">
        <v>45473</v>
      </c>
    </row>
    <row r="724" spans="1:44" ht="16.5" hidden="1" customHeight="1" x14ac:dyDescent="0.2">
      <c r="A724" s="443">
        <v>714</v>
      </c>
      <c r="B724" s="444">
        <v>32</v>
      </c>
      <c r="C724" s="709" t="s">
        <v>139</v>
      </c>
      <c r="D724" s="446">
        <v>45420</v>
      </c>
      <c r="E724" s="444">
        <v>266</v>
      </c>
      <c r="F724" s="759" t="s">
        <v>1217</v>
      </c>
      <c r="G724" s="759" t="s">
        <v>1217</v>
      </c>
      <c r="H724" s="444" t="s">
        <v>247</v>
      </c>
      <c r="I724" s="344" t="s">
        <v>902</v>
      </c>
      <c r="J724" s="291" t="s">
        <v>902</v>
      </c>
      <c r="K724" s="448">
        <v>1</v>
      </c>
      <c r="L724" s="448">
        <v>120</v>
      </c>
      <c r="M724" s="446">
        <v>45427</v>
      </c>
      <c r="N724" s="728">
        <v>0.25</v>
      </c>
      <c r="O724" s="111">
        <v>45427</v>
      </c>
      <c r="P724" s="115">
        <v>0.79166666666666663</v>
      </c>
      <c r="Q724" s="115" t="s">
        <v>3047</v>
      </c>
      <c r="R724" s="112">
        <v>3138515855</v>
      </c>
      <c r="S724" s="291" t="s">
        <v>3048</v>
      </c>
      <c r="T724" s="444">
        <v>85173</v>
      </c>
      <c r="U724" s="237">
        <v>129164</v>
      </c>
      <c r="V724" s="110">
        <v>410</v>
      </c>
      <c r="W724" s="116"/>
      <c r="X724" s="110"/>
      <c r="Y724" s="110"/>
      <c r="Z724" s="116">
        <v>1206366.2623338564</v>
      </c>
      <c r="AA724" s="689"/>
      <c r="AB724" s="470"/>
      <c r="AC724" s="470">
        <f t="shared" si="45"/>
        <v>1206366.2623338564</v>
      </c>
      <c r="AD724" s="207"/>
      <c r="AE724" s="691"/>
      <c r="AF724" s="453" t="s">
        <v>4008</v>
      </c>
      <c r="AG724" s="467" t="str">
        <f>VLOOKUP(V724,PQ!$A:$BI,61,0)</f>
        <v>SOCIO</v>
      </c>
      <c r="AH724" s="484">
        <f t="shared" si="40"/>
        <v>1115719.9013820905</v>
      </c>
      <c r="AI724" s="484">
        <f t="shared" si="42"/>
        <v>410</v>
      </c>
      <c r="AJ724" s="470">
        <v>1100000</v>
      </c>
      <c r="AK724" s="471">
        <v>7.4999999999999997E-2</v>
      </c>
      <c r="AL724" s="470">
        <f t="shared" si="46"/>
        <v>82500</v>
      </c>
      <c r="AM724" s="470">
        <f t="shared" si="47"/>
        <v>38500.000000000007</v>
      </c>
      <c r="AN724" s="470">
        <f t="shared" si="48"/>
        <v>4553.9999999999991</v>
      </c>
      <c r="AO724" s="470">
        <f t="shared" si="49"/>
        <v>1017500</v>
      </c>
      <c r="AP724" s="470">
        <f t="shared" si="50"/>
        <v>106366.26233385643</v>
      </c>
      <c r="AR724" s="764">
        <v>45473</v>
      </c>
    </row>
    <row r="725" spans="1:44" ht="16.5" hidden="1" customHeight="1" x14ac:dyDescent="0.2">
      <c r="A725" s="443">
        <v>715</v>
      </c>
      <c r="B725" s="444">
        <v>32</v>
      </c>
      <c r="C725" s="709" t="s">
        <v>139</v>
      </c>
      <c r="D725" s="446">
        <v>45420</v>
      </c>
      <c r="E725" s="444">
        <v>266</v>
      </c>
      <c r="F725" s="759" t="s">
        <v>1217</v>
      </c>
      <c r="G725" s="759" t="s">
        <v>1217</v>
      </c>
      <c r="H725" s="444" t="s">
        <v>247</v>
      </c>
      <c r="I725" s="344" t="s">
        <v>902</v>
      </c>
      <c r="J725" s="291" t="s">
        <v>902</v>
      </c>
      <c r="K725" s="448">
        <v>1</v>
      </c>
      <c r="L725" s="448">
        <v>120</v>
      </c>
      <c r="M725" s="446">
        <v>45427</v>
      </c>
      <c r="N725" s="728">
        <v>0.25</v>
      </c>
      <c r="O725" s="111">
        <v>45427</v>
      </c>
      <c r="P725" s="115">
        <v>0.79166666666666663</v>
      </c>
      <c r="Q725" s="115" t="s">
        <v>3047</v>
      </c>
      <c r="R725" s="112">
        <v>3138515855</v>
      </c>
      <c r="S725" s="291" t="s">
        <v>3048</v>
      </c>
      <c r="T725" s="444">
        <v>85173</v>
      </c>
      <c r="U725" s="237">
        <v>129166</v>
      </c>
      <c r="V725" s="110">
        <v>381</v>
      </c>
      <c r="W725" s="116"/>
      <c r="X725" s="110"/>
      <c r="Y725" s="110"/>
      <c r="Z725" s="116">
        <v>1206366.2623338564</v>
      </c>
      <c r="AA725" s="689"/>
      <c r="AB725" s="470"/>
      <c r="AC725" s="470">
        <f t="shared" ref="AC725:AC756" si="52">Z725+(AA725*AB725)</f>
        <v>1206366.2623338564</v>
      </c>
      <c r="AD725" s="207"/>
      <c r="AE725" s="691"/>
      <c r="AF725" s="453" t="s">
        <v>4008</v>
      </c>
      <c r="AG725" s="467" t="str">
        <f>VLOOKUP(V725,PQ!$A:$BI,61,0)</f>
        <v>SOCIO</v>
      </c>
      <c r="AH725" s="484">
        <f t="shared" si="40"/>
        <v>1115719.9013820905</v>
      </c>
      <c r="AI725" s="484">
        <f t="shared" si="42"/>
        <v>381</v>
      </c>
      <c r="AJ725" s="470">
        <v>1100000</v>
      </c>
      <c r="AK725" s="471">
        <v>7.4999999999999997E-2</v>
      </c>
      <c r="AL725" s="470">
        <f t="shared" si="46"/>
        <v>82500</v>
      </c>
      <c r="AM725" s="470">
        <f t="shared" si="47"/>
        <v>38500.000000000007</v>
      </c>
      <c r="AN725" s="470">
        <f t="shared" si="48"/>
        <v>4553.9999999999991</v>
      </c>
      <c r="AO725" s="470">
        <f t="shared" si="49"/>
        <v>1017500</v>
      </c>
      <c r="AP725" s="470">
        <f t="shared" si="50"/>
        <v>106366.26233385643</v>
      </c>
      <c r="AR725" s="764">
        <v>45473</v>
      </c>
    </row>
    <row r="726" spans="1:44" ht="16.5" hidden="1" customHeight="1" x14ac:dyDescent="0.2">
      <c r="A726" s="443">
        <v>716</v>
      </c>
      <c r="B726" s="444">
        <v>32</v>
      </c>
      <c r="C726" s="709" t="s">
        <v>139</v>
      </c>
      <c r="D726" s="446">
        <v>45420</v>
      </c>
      <c r="E726" s="444">
        <v>266</v>
      </c>
      <c r="F726" s="759" t="s">
        <v>1217</v>
      </c>
      <c r="G726" s="759" t="s">
        <v>1217</v>
      </c>
      <c r="H726" s="444" t="s">
        <v>247</v>
      </c>
      <c r="I726" s="344" t="s">
        <v>902</v>
      </c>
      <c r="J726" s="291" t="s">
        <v>902</v>
      </c>
      <c r="K726" s="448">
        <v>1</v>
      </c>
      <c r="L726" s="448">
        <v>120</v>
      </c>
      <c r="M726" s="446">
        <v>45427</v>
      </c>
      <c r="N726" s="728">
        <v>0.25</v>
      </c>
      <c r="O726" s="111">
        <v>45427</v>
      </c>
      <c r="P726" s="115">
        <v>0.79166666666666663</v>
      </c>
      <c r="Q726" s="115" t="s">
        <v>3047</v>
      </c>
      <c r="R726" s="112">
        <v>3138515855</v>
      </c>
      <c r="S726" s="291" t="s">
        <v>3048</v>
      </c>
      <c r="T726" s="444">
        <v>85173</v>
      </c>
      <c r="U726" s="237">
        <v>129167</v>
      </c>
      <c r="V726" s="110">
        <v>409</v>
      </c>
      <c r="W726" s="116"/>
      <c r="X726" s="110"/>
      <c r="Y726" s="110"/>
      <c r="Z726" s="116">
        <v>1206366.2623338564</v>
      </c>
      <c r="AA726" s="689"/>
      <c r="AB726" s="470"/>
      <c r="AC726" s="470">
        <f t="shared" si="52"/>
        <v>1206366.2623338564</v>
      </c>
      <c r="AD726" s="207"/>
      <c r="AE726" s="691"/>
      <c r="AF726" s="453" t="s">
        <v>4008</v>
      </c>
      <c r="AG726" s="467" t="str">
        <f>VLOOKUP(V726,PQ!$A:$BI,61,0)</f>
        <v>SOCIO</v>
      </c>
      <c r="AH726" s="484">
        <f t="shared" si="40"/>
        <v>1115719.9013820905</v>
      </c>
      <c r="AI726" s="484">
        <f t="shared" si="42"/>
        <v>409</v>
      </c>
      <c r="AJ726" s="470">
        <v>1100000</v>
      </c>
      <c r="AK726" s="471">
        <v>7.4999999999999997E-2</v>
      </c>
      <c r="AL726" s="470">
        <f t="shared" si="46"/>
        <v>82500</v>
      </c>
      <c r="AM726" s="470">
        <f t="shared" si="47"/>
        <v>38500.000000000007</v>
      </c>
      <c r="AN726" s="470">
        <f t="shared" si="48"/>
        <v>4553.9999999999991</v>
      </c>
      <c r="AO726" s="470">
        <f t="shared" si="49"/>
        <v>1017500</v>
      </c>
      <c r="AP726" s="470">
        <f t="shared" si="50"/>
        <v>106366.26233385643</v>
      </c>
      <c r="AR726" s="764">
        <v>45473</v>
      </c>
    </row>
    <row r="727" spans="1:44" ht="16.5" hidden="1" customHeight="1" x14ac:dyDescent="0.2">
      <c r="A727" s="443">
        <v>717</v>
      </c>
      <c r="B727" s="444">
        <v>1</v>
      </c>
      <c r="C727" s="709" t="s">
        <v>674</v>
      </c>
      <c r="D727" s="446">
        <v>45420</v>
      </c>
      <c r="E727" s="444">
        <v>233</v>
      </c>
      <c r="F727" s="759" t="s">
        <v>1182</v>
      </c>
      <c r="G727" s="759" t="s">
        <v>1182</v>
      </c>
      <c r="H727" s="444" t="s">
        <v>464</v>
      </c>
      <c r="I727" s="344" t="s">
        <v>422</v>
      </c>
      <c r="J727" s="291" t="s">
        <v>422</v>
      </c>
      <c r="K727" s="448">
        <v>4</v>
      </c>
      <c r="L727" s="448">
        <v>40</v>
      </c>
      <c r="M727" s="446">
        <v>45427</v>
      </c>
      <c r="N727" s="728">
        <v>0.54166666666666663</v>
      </c>
      <c r="O727" s="111">
        <v>45431</v>
      </c>
      <c r="P727" s="115">
        <v>0.41666666666666669</v>
      </c>
      <c r="Q727" s="115" t="s">
        <v>3053</v>
      </c>
      <c r="R727" s="112">
        <v>3193029693</v>
      </c>
      <c r="S727" s="291"/>
      <c r="T727" s="444">
        <v>85174</v>
      </c>
      <c r="U727" s="237">
        <v>129191</v>
      </c>
      <c r="V727" s="110">
        <v>393</v>
      </c>
      <c r="W727" s="116"/>
      <c r="X727" s="380"/>
      <c r="Y727" s="380"/>
      <c r="Z727" s="118">
        <v>5049537.8244718406</v>
      </c>
      <c r="AA727" s="698"/>
      <c r="AB727" s="470"/>
      <c r="AC727" s="470">
        <f t="shared" si="52"/>
        <v>5049537.8244718406</v>
      </c>
      <c r="AD727" s="751"/>
      <c r="AE727" s="691"/>
      <c r="AF727" s="453" t="s">
        <v>4008</v>
      </c>
      <c r="AG727" s="467" t="str">
        <f>VLOOKUP(V727,PQ!$A:$BI,61,0)</f>
        <v>SOCIO-AFILIADO</v>
      </c>
      <c r="AH727" s="484">
        <f t="shared" si="40"/>
        <v>4670115.5523410263</v>
      </c>
      <c r="AI727" s="484">
        <f t="shared" si="42"/>
        <v>393</v>
      </c>
      <c r="AJ727" s="470">
        <v>4000000</v>
      </c>
      <c r="AK727" s="471">
        <v>7.4999999999999997E-2</v>
      </c>
      <c r="AL727" s="470">
        <f t="shared" si="46"/>
        <v>300000</v>
      </c>
      <c r="AM727" s="470">
        <f t="shared" si="47"/>
        <v>140000</v>
      </c>
      <c r="AN727" s="470">
        <f t="shared" si="48"/>
        <v>16560</v>
      </c>
      <c r="AO727" s="470">
        <f t="shared" si="49"/>
        <v>3700000</v>
      </c>
      <c r="AP727" s="470">
        <f t="shared" si="50"/>
        <v>1049537.8244718406</v>
      </c>
      <c r="AR727" s="764">
        <v>45473</v>
      </c>
    </row>
    <row r="728" spans="1:44" ht="16.5" hidden="1" customHeight="1" x14ac:dyDescent="0.2">
      <c r="A728" s="443">
        <v>718</v>
      </c>
      <c r="B728" s="444"/>
      <c r="C728" s="709" t="s">
        <v>3057</v>
      </c>
      <c r="D728" s="446">
        <v>45419</v>
      </c>
      <c r="E728" s="444">
        <v>323</v>
      </c>
      <c r="F728" s="759" t="s">
        <v>3058</v>
      </c>
      <c r="G728" s="759" t="s">
        <v>3058</v>
      </c>
      <c r="H728" s="444" t="s">
        <v>97</v>
      </c>
      <c r="I728" s="344" t="s">
        <v>686</v>
      </c>
      <c r="J728" s="291" t="s">
        <v>686</v>
      </c>
      <c r="K728" s="448">
        <v>1</v>
      </c>
      <c r="L728" s="448">
        <v>35</v>
      </c>
      <c r="M728" s="446">
        <v>45427</v>
      </c>
      <c r="N728" s="728">
        <v>0.63888888888888884</v>
      </c>
      <c r="O728" s="111">
        <v>45427</v>
      </c>
      <c r="P728" s="115">
        <v>0.875</v>
      </c>
      <c r="Q728" s="115" t="s">
        <v>3054</v>
      </c>
      <c r="R728" s="112">
        <v>3192152708</v>
      </c>
      <c r="S728" s="291"/>
      <c r="T728" s="444">
        <v>85175</v>
      </c>
      <c r="U728" s="237">
        <v>129189</v>
      </c>
      <c r="V728" s="110">
        <v>348</v>
      </c>
      <c r="W728" s="116"/>
      <c r="X728" s="380"/>
      <c r="Y728" s="380"/>
      <c r="Z728" s="118">
        <v>288206.84859882609</v>
      </c>
      <c r="AA728" s="698"/>
      <c r="AB728" s="470"/>
      <c r="AC728" s="470">
        <f t="shared" si="52"/>
        <v>288206.84859882609</v>
      </c>
      <c r="AD728" s="751"/>
      <c r="AE728" s="691"/>
      <c r="AF728" s="453" t="s">
        <v>4008</v>
      </c>
      <c r="AG728" s="467" t="str">
        <f>VLOOKUP(V728,PQ!$A:$BI,61,0)</f>
        <v>SOCIO</v>
      </c>
      <c r="AH728" s="484">
        <f t="shared" ref="AH728:AH791" si="53">+AC728-(AC728*(3.5%+0.414%+1.1%+0.5%+2%))</f>
        <v>266550.9859951103</v>
      </c>
      <c r="AI728" s="484">
        <f t="shared" si="42"/>
        <v>348</v>
      </c>
      <c r="AJ728" s="470">
        <v>260000</v>
      </c>
      <c r="AK728" s="471">
        <v>7.4999999999999997E-2</v>
      </c>
      <c r="AL728" s="470">
        <f t="shared" si="46"/>
        <v>19500</v>
      </c>
      <c r="AM728" s="470">
        <f t="shared" si="47"/>
        <v>9100</v>
      </c>
      <c r="AN728" s="470">
        <f t="shared" si="48"/>
        <v>1076.3999999999999</v>
      </c>
      <c r="AO728" s="470">
        <f t="shared" si="49"/>
        <v>240500</v>
      </c>
      <c r="AP728" s="470">
        <f t="shared" si="50"/>
        <v>28206.848598826095</v>
      </c>
      <c r="AR728" s="764">
        <v>45473</v>
      </c>
    </row>
    <row r="729" spans="1:44" ht="16.5" hidden="1" customHeight="1" x14ac:dyDescent="0.2">
      <c r="A729" s="443">
        <v>719</v>
      </c>
      <c r="B729" s="444"/>
      <c r="C729" s="709" t="s">
        <v>2757</v>
      </c>
      <c r="D729" s="446">
        <v>45421</v>
      </c>
      <c r="E729" s="444">
        <v>218</v>
      </c>
      <c r="F729" s="759" t="s">
        <v>3124</v>
      </c>
      <c r="G729" s="759" t="s">
        <v>3124</v>
      </c>
      <c r="H729" s="444" t="s">
        <v>225</v>
      </c>
      <c r="I729" s="719" t="s">
        <v>2931</v>
      </c>
      <c r="J729" s="673" t="s">
        <v>2931</v>
      </c>
      <c r="K729" s="448">
        <v>3</v>
      </c>
      <c r="L729" s="448">
        <v>32</v>
      </c>
      <c r="M729" s="446">
        <v>45427</v>
      </c>
      <c r="N729" s="728">
        <v>4.1666666666666664E-2</v>
      </c>
      <c r="O729" s="111">
        <v>45429</v>
      </c>
      <c r="P729" s="115">
        <v>0.91666666666666663</v>
      </c>
      <c r="Q729" s="115" t="s">
        <v>3125</v>
      </c>
      <c r="R729" s="112" t="s">
        <v>3126</v>
      </c>
      <c r="S729" s="291"/>
      <c r="T729" s="444">
        <v>85176</v>
      </c>
      <c r="U729" s="237">
        <v>129168</v>
      </c>
      <c r="V729" s="110">
        <v>390</v>
      </c>
      <c r="W729" s="116"/>
      <c r="X729" s="380"/>
      <c r="Y729" s="380"/>
      <c r="Z729" s="118">
        <v>6476840.657113255</v>
      </c>
      <c r="AA729" s="698"/>
      <c r="AB729" s="470"/>
      <c r="AC729" s="470">
        <f t="shared" si="52"/>
        <v>6476840.657113255</v>
      </c>
      <c r="AD729" s="751"/>
      <c r="AE729" s="691"/>
      <c r="AF729" s="453" t="s">
        <v>4008</v>
      </c>
      <c r="AG729" s="467" t="str">
        <f>VLOOKUP(V729,PQ!$A:$BI,61,0)</f>
        <v>SOCIO</v>
      </c>
      <c r="AH729" s="484">
        <f t="shared" si="53"/>
        <v>5990170.8501377646</v>
      </c>
      <c r="AI729" s="484">
        <f t="shared" si="42"/>
        <v>390</v>
      </c>
      <c r="AJ729" s="470">
        <v>5500000</v>
      </c>
      <c r="AK729" s="471">
        <v>7.4999999999999997E-2</v>
      </c>
      <c r="AL729" s="470">
        <f t="shared" si="46"/>
        <v>412500</v>
      </c>
      <c r="AM729" s="470">
        <f t="shared" si="47"/>
        <v>192500.00000000003</v>
      </c>
      <c r="AN729" s="470">
        <f t="shared" si="48"/>
        <v>22769.999999999996</v>
      </c>
      <c r="AO729" s="470">
        <f t="shared" si="49"/>
        <v>5087500</v>
      </c>
      <c r="AP729" s="470">
        <f t="shared" si="50"/>
        <v>976840.657113255</v>
      </c>
      <c r="AR729" s="764">
        <v>45473</v>
      </c>
    </row>
    <row r="730" spans="1:44" ht="16.5" hidden="1" customHeight="1" x14ac:dyDescent="0.2">
      <c r="A730" s="443">
        <v>720</v>
      </c>
      <c r="B730" s="444">
        <v>17</v>
      </c>
      <c r="C730" s="709" t="s">
        <v>139</v>
      </c>
      <c r="D730" s="446">
        <v>45406</v>
      </c>
      <c r="E730" s="444">
        <v>58</v>
      </c>
      <c r="F730" s="759" t="s">
        <v>1115</v>
      </c>
      <c r="G730" s="759" t="s">
        <v>1115</v>
      </c>
      <c r="H730" s="444" t="s">
        <v>146</v>
      </c>
      <c r="I730" s="344" t="s">
        <v>756</v>
      </c>
      <c r="J730" s="291" t="s">
        <v>756</v>
      </c>
      <c r="K730" s="448">
        <v>4</v>
      </c>
      <c r="L730" s="448">
        <v>25</v>
      </c>
      <c r="M730" s="446">
        <v>45428</v>
      </c>
      <c r="N730" s="728">
        <v>0.90277777777777779</v>
      </c>
      <c r="O730" s="111">
        <v>45431</v>
      </c>
      <c r="P730" s="115">
        <v>0.83333333333333337</v>
      </c>
      <c r="Q730" s="115" t="s">
        <v>2919</v>
      </c>
      <c r="R730" s="112">
        <v>3185023339</v>
      </c>
      <c r="S730" s="291" t="s">
        <v>2920</v>
      </c>
      <c r="T730" s="444">
        <v>85184</v>
      </c>
      <c r="U730" s="237">
        <v>129197</v>
      </c>
      <c r="V730" s="110">
        <v>348</v>
      </c>
      <c r="W730" s="116"/>
      <c r="X730" s="110"/>
      <c r="Y730" s="110"/>
      <c r="Z730" s="116">
        <v>3858285.9894431243</v>
      </c>
      <c r="AA730" s="689"/>
      <c r="AB730" s="470"/>
      <c r="AC730" s="470">
        <f t="shared" si="52"/>
        <v>3858285.9894431243</v>
      </c>
      <c r="AD730" s="207"/>
      <c r="AE730" s="691"/>
      <c r="AF730" s="453" t="s">
        <v>4008</v>
      </c>
      <c r="AG730" s="467" t="str">
        <f>VLOOKUP(V730,PQ!$A:$BI,61,0)</f>
        <v>SOCIO</v>
      </c>
      <c r="AH730" s="484">
        <f t="shared" si="53"/>
        <v>3568374.3801963679</v>
      </c>
      <c r="AI730" s="484">
        <f t="shared" si="42"/>
        <v>348</v>
      </c>
      <c r="AJ730" s="470">
        <v>2500000</v>
      </c>
      <c r="AK730" s="471">
        <v>7.4999999999999997E-2</v>
      </c>
      <c r="AL730" s="470">
        <f t="shared" si="46"/>
        <v>187500</v>
      </c>
      <c r="AM730" s="470">
        <f t="shared" si="47"/>
        <v>87500.000000000015</v>
      </c>
      <c r="AN730" s="470">
        <f t="shared" si="48"/>
        <v>10349.999999999998</v>
      </c>
      <c r="AO730" s="470">
        <f t="shared" si="49"/>
        <v>2312500</v>
      </c>
      <c r="AP730" s="470">
        <f t="shared" si="50"/>
        <v>1358285.9894431243</v>
      </c>
      <c r="AR730" s="764">
        <v>45473</v>
      </c>
    </row>
    <row r="731" spans="1:44" ht="16.5" hidden="1" customHeight="1" x14ac:dyDescent="0.2">
      <c r="A731" s="443">
        <v>721</v>
      </c>
      <c r="B731" s="444">
        <v>17</v>
      </c>
      <c r="C731" s="709" t="s">
        <v>139</v>
      </c>
      <c r="D731" s="446">
        <v>45406</v>
      </c>
      <c r="E731" s="444">
        <v>58</v>
      </c>
      <c r="F731" s="759" t="s">
        <v>1115</v>
      </c>
      <c r="G731" s="759" t="s">
        <v>1115</v>
      </c>
      <c r="H731" s="444" t="s">
        <v>146</v>
      </c>
      <c r="I731" s="344" t="s">
        <v>756</v>
      </c>
      <c r="J731" s="291" t="s">
        <v>756</v>
      </c>
      <c r="K731" s="448">
        <v>4</v>
      </c>
      <c r="L731" s="448">
        <v>25</v>
      </c>
      <c r="M731" s="446">
        <v>45428</v>
      </c>
      <c r="N731" s="728">
        <v>0.90277777777777779</v>
      </c>
      <c r="O731" s="111">
        <v>45431</v>
      </c>
      <c r="P731" s="115">
        <v>0.83333333333333337</v>
      </c>
      <c r="Q731" s="115" t="s">
        <v>2919</v>
      </c>
      <c r="R731" s="112">
        <v>3185023339</v>
      </c>
      <c r="S731" s="291" t="s">
        <v>2920</v>
      </c>
      <c r="T731" s="444">
        <v>85184</v>
      </c>
      <c r="U731" s="237">
        <v>129197</v>
      </c>
      <c r="V731" s="110">
        <v>348</v>
      </c>
      <c r="W731" s="116"/>
      <c r="X731" s="110"/>
      <c r="Y731" s="110"/>
      <c r="Z731" s="116">
        <v>3858285.9894431243</v>
      </c>
      <c r="AA731" s="689"/>
      <c r="AB731" s="470"/>
      <c r="AC731" s="470">
        <f t="shared" si="52"/>
        <v>3858285.9894431243</v>
      </c>
      <c r="AD731" s="207"/>
      <c r="AE731" s="691"/>
      <c r="AF731" s="453" t="s">
        <v>4008</v>
      </c>
      <c r="AG731" s="467" t="str">
        <f>VLOOKUP(V731,PQ!$A:$BI,61,0)</f>
        <v>SOCIO</v>
      </c>
      <c r="AH731" s="484">
        <f t="shared" si="53"/>
        <v>3568374.3801963679</v>
      </c>
      <c r="AI731" s="484">
        <f t="shared" si="42"/>
        <v>348</v>
      </c>
      <c r="AJ731" s="470">
        <v>2500000</v>
      </c>
      <c r="AK731" s="471">
        <v>7.4999999999999997E-2</v>
      </c>
      <c r="AL731" s="470">
        <f t="shared" si="46"/>
        <v>187500</v>
      </c>
      <c r="AM731" s="470">
        <f t="shared" si="47"/>
        <v>87500.000000000015</v>
      </c>
      <c r="AN731" s="470">
        <f t="shared" si="48"/>
        <v>10349.999999999998</v>
      </c>
      <c r="AO731" s="470">
        <f t="shared" si="49"/>
        <v>2312500</v>
      </c>
      <c r="AP731" s="470">
        <f t="shared" si="50"/>
        <v>1358285.9894431243</v>
      </c>
      <c r="AR731" s="764">
        <v>45473</v>
      </c>
    </row>
    <row r="732" spans="1:44" ht="16.5" hidden="1" customHeight="1" x14ac:dyDescent="0.2">
      <c r="A732" s="443">
        <v>722</v>
      </c>
      <c r="B732" s="444">
        <v>5</v>
      </c>
      <c r="C732" s="685" t="s">
        <v>2702</v>
      </c>
      <c r="D732" s="446">
        <v>45407</v>
      </c>
      <c r="E732" s="445">
        <v>84</v>
      </c>
      <c r="F732" s="762" t="s">
        <v>2927</v>
      </c>
      <c r="G732" s="762" t="s">
        <v>2928</v>
      </c>
      <c r="H732" s="445" t="s">
        <v>2667</v>
      </c>
      <c r="I732" s="719" t="s">
        <v>2931</v>
      </c>
      <c r="J732" s="673" t="s">
        <v>2931</v>
      </c>
      <c r="K732" s="756">
        <v>1</v>
      </c>
      <c r="L732" s="756">
        <v>32</v>
      </c>
      <c r="M732" s="446">
        <v>45428</v>
      </c>
      <c r="N732" s="730">
        <v>0.25</v>
      </c>
      <c r="O732" s="101">
        <v>45428</v>
      </c>
      <c r="P732" s="372">
        <v>0.75</v>
      </c>
      <c r="Q732" s="106" t="s">
        <v>2925</v>
      </c>
      <c r="R732" s="106">
        <v>3004907465</v>
      </c>
      <c r="S732" s="291" t="s">
        <v>2929</v>
      </c>
      <c r="T732" s="444">
        <v>85185</v>
      </c>
      <c r="U732" s="237">
        <v>129204</v>
      </c>
      <c r="V732" s="110">
        <v>459</v>
      </c>
      <c r="W732" s="110"/>
      <c r="X732" s="110"/>
      <c r="Y732" s="110"/>
      <c r="Z732" s="116">
        <v>578881.35067174386</v>
      </c>
      <c r="AA732" s="695"/>
      <c r="AB732" s="470"/>
      <c r="AC732" s="470">
        <f t="shared" si="52"/>
        <v>578881.35067174386</v>
      </c>
      <c r="AD732" s="207"/>
      <c r="AE732" s="691"/>
      <c r="AF732" s="453" t="s">
        <v>4008</v>
      </c>
      <c r="AG732" s="467" t="str">
        <f>VLOOKUP(V732,PQ!$A:$BI,61,0)</f>
        <v>AFILIADO</v>
      </c>
      <c r="AH732" s="484">
        <f t="shared" si="53"/>
        <v>535384.20598226902</v>
      </c>
      <c r="AI732" s="484">
        <f t="shared" si="42"/>
        <v>459</v>
      </c>
      <c r="AJ732" s="470">
        <v>550000</v>
      </c>
      <c r="AK732" s="471">
        <v>7.4999999999999997E-2</v>
      </c>
      <c r="AL732" s="470">
        <f t="shared" si="46"/>
        <v>41250</v>
      </c>
      <c r="AM732" s="470">
        <f t="shared" si="47"/>
        <v>19250.000000000004</v>
      </c>
      <c r="AN732" s="470">
        <f t="shared" si="48"/>
        <v>2276.9999999999995</v>
      </c>
      <c r="AO732" s="470">
        <f t="shared" si="49"/>
        <v>508750</v>
      </c>
      <c r="AP732" s="470">
        <f t="shared" si="50"/>
        <v>28881.350671743858</v>
      </c>
      <c r="AR732" s="764">
        <v>45473</v>
      </c>
    </row>
    <row r="733" spans="1:44" ht="16.5" hidden="1" customHeight="1" x14ac:dyDescent="0.2">
      <c r="A733" s="443">
        <v>723</v>
      </c>
      <c r="B733" s="454">
        <v>24</v>
      </c>
      <c r="C733" s="710" t="s">
        <v>139</v>
      </c>
      <c r="D733" s="456">
        <v>45419</v>
      </c>
      <c r="E733" s="454">
        <v>128</v>
      </c>
      <c r="F733" s="760" t="s">
        <v>394</v>
      </c>
      <c r="G733" s="760" t="s">
        <v>394</v>
      </c>
      <c r="H733" s="454"/>
      <c r="I733" s="718" t="s">
        <v>2931</v>
      </c>
      <c r="J733" s="672" t="s">
        <v>2931</v>
      </c>
      <c r="K733" s="457">
        <v>1</v>
      </c>
      <c r="L733" s="457">
        <v>9</v>
      </c>
      <c r="M733" s="456">
        <v>45428</v>
      </c>
      <c r="N733" s="729">
        <v>0.25</v>
      </c>
      <c r="O733" s="183">
        <v>45428</v>
      </c>
      <c r="P733" s="368">
        <v>0.6875</v>
      </c>
      <c r="Q733" s="368" t="s">
        <v>3066</v>
      </c>
      <c r="R733" s="322">
        <v>3006653603</v>
      </c>
      <c r="S733" s="671" t="s">
        <v>3065</v>
      </c>
      <c r="T733" s="454">
        <v>85186</v>
      </c>
      <c r="U733" s="738"/>
      <c r="V733" s="186">
        <v>434</v>
      </c>
      <c r="W733" s="369"/>
      <c r="X733" s="385"/>
      <c r="Y733" s="385"/>
      <c r="Z733" s="192"/>
      <c r="AA733" s="699"/>
      <c r="AB733" s="470"/>
      <c r="AC733" s="470">
        <f t="shared" si="52"/>
        <v>0</v>
      </c>
      <c r="AD733" s="290" t="s">
        <v>827</v>
      </c>
      <c r="AE733" s="691"/>
      <c r="AF733" s="453" t="s">
        <v>827</v>
      </c>
      <c r="AG733" s="467"/>
      <c r="AH733" s="484"/>
      <c r="AI733" s="484">
        <f t="shared" si="42"/>
        <v>434</v>
      </c>
      <c r="AJ733" s="470"/>
      <c r="AK733" s="471"/>
      <c r="AL733" s="470"/>
      <c r="AM733" s="470"/>
      <c r="AN733" s="470"/>
      <c r="AO733" s="470"/>
      <c r="AP733" s="470"/>
      <c r="AR733" s="764">
        <v>45473</v>
      </c>
    </row>
    <row r="734" spans="1:44" ht="16.5" hidden="1" customHeight="1" x14ac:dyDescent="0.2">
      <c r="A734" s="443">
        <v>724</v>
      </c>
      <c r="B734" s="454">
        <v>24</v>
      </c>
      <c r="C734" s="710" t="s">
        <v>139</v>
      </c>
      <c r="D734" s="456">
        <v>45419</v>
      </c>
      <c r="E734" s="454">
        <v>128</v>
      </c>
      <c r="F734" s="760" t="s">
        <v>394</v>
      </c>
      <c r="G734" s="760" t="s">
        <v>394</v>
      </c>
      <c r="H734" s="454"/>
      <c r="I734" s="718" t="s">
        <v>2931</v>
      </c>
      <c r="J734" s="672" t="s">
        <v>2931</v>
      </c>
      <c r="K734" s="457">
        <v>1</v>
      </c>
      <c r="L734" s="457">
        <v>40</v>
      </c>
      <c r="M734" s="456">
        <v>45428</v>
      </c>
      <c r="N734" s="729">
        <v>0.25</v>
      </c>
      <c r="O734" s="183">
        <v>45428</v>
      </c>
      <c r="P734" s="368">
        <v>0.6875</v>
      </c>
      <c r="Q734" s="368" t="s">
        <v>3066</v>
      </c>
      <c r="R734" s="322">
        <v>3006653603</v>
      </c>
      <c r="S734" s="671" t="s">
        <v>3065</v>
      </c>
      <c r="T734" s="454">
        <v>85186</v>
      </c>
      <c r="U734" s="738"/>
      <c r="V734" s="186">
        <v>434</v>
      </c>
      <c r="W734" s="369"/>
      <c r="X734" s="385"/>
      <c r="Y734" s="385"/>
      <c r="Z734" s="192"/>
      <c r="AA734" s="699"/>
      <c r="AB734" s="470"/>
      <c r="AC734" s="470">
        <f t="shared" si="52"/>
        <v>0</v>
      </c>
      <c r="AD734" s="290" t="s">
        <v>827</v>
      </c>
      <c r="AE734" s="691"/>
      <c r="AF734" s="453" t="s">
        <v>827</v>
      </c>
      <c r="AG734" s="467"/>
      <c r="AH734" s="484"/>
      <c r="AI734" s="484">
        <f t="shared" si="42"/>
        <v>434</v>
      </c>
      <c r="AJ734" s="470"/>
      <c r="AK734" s="471"/>
      <c r="AL734" s="470"/>
      <c r="AM734" s="470"/>
      <c r="AN734" s="470"/>
      <c r="AO734" s="470"/>
      <c r="AP734" s="470"/>
      <c r="AR734" s="764">
        <v>45473</v>
      </c>
    </row>
    <row r="735" spans="1:44" ht="16.5" hidden="1" customHeight="1" x14ac:dyDescent="0.2">
      <c r="A735" s="443">
        <v>725</v>
      </c>
      <c r="B735" s="444">
        <v>29</v>
      </c>
      <c r="C735" s="709" t="s">
        <v>139</v>
      </c>
      <c r="D735" s="446">
        <v>45419</v>
      </c>
      <c r="E735" s="444">
        <v>292</v>
      </c>
      <c r="F735" s="759" t="s">
        <v>149</v>
      </c>
      <c r="G735" s="759" t="s">
        <v>149</v>
      </c>
      <c r="H735" s="444" t="s">
        <v>150</v>
      </c>
      <c r="I735" s="344" t="s">
        <v>3075</v>
      </c>
      <c r="J735" s="291" t="s">
        <v>3075</v>
      </c>
      <c r="K735" s="448">
        <v>2</v>
      </c>
      <c r="L735" s="448">
        <v>40</v>
      </c>
      <c r="M735" s="446">
        <v>45428</v>
      </c>
      <c r="N735" s="728">
        <v>0.25</v>
      </c>
      <c r="O735" s="111">
        <v>45429</v>
      </c>
      <c r="P735" s="115">
        <v>0.77083333333333337</v>
      </c>
      <c r="Q735" s="115" t="s">
        <v>3071</v>
      </c>
      <c r="R735" s="112" t="s">
        <v>3072</v>
      </c>
      <c r="S735" s="291" t="s">
        <v>3062</v>
      </c>
      <c r="T735" s="444">
        <v>85187</v>
      </c>
      <c r="U735" s="237">
        <v>129205</v>
      </c>
      <c r="V735" s="110">
        <v>410</v>
      </c>
      <c r="W735" s="116"/>
      <c r="X735" s="380"/>
      <c r="Y735" s="380"/>
      <c r="Z735" s="118">
        <v>906805.31900910428</v>
      </c>
      <c r="AA735" s="698"/>
      <c r="AB735" s="470"/>
      <c r="AC735" s="470">
        <f t="shared" si="52"/>
        <v>906805.31900910428</v>
      </c>
      <c r="AD735" s="751"/>
      <c r="AE735" s="691"/>
      <c r="AF735" s="453" t="s">
        <v>4008</v>
      </c>
      <c r="AG735" s="467" t="str">
        <f>VLOOKUP(V735,PQ!$A:$BI,61,0)</f>
        <v>SOCIO</v>
      </c>
      <c r="AH735" s="484">
        <f t="shared" si="53"/>
        <v>838667.96733876015</v>
      </c>
      <c r="AI735" s="484">
        <f t="shared" si="42"/>
        <v>410</v>
      </c>
      <c r="AJ735" s="470">
        <v>900000</v>
      </c>
      <c r="AK735" s="471">
        <v>7.4999999999999997E-2</v>
      </c>
      <c r="AL735" s="470">
        <f t="shared" si="46"/>
        <v>67500</v>
      </c>
      <c r="AM735" s="470">
        <f t="shared" si="47"/>
        <v>31500.000000000004</v>
      </c>
      <c r="AN735" s="470">
        <f t="shared" si="48"/>
        <v>3725.9999999999995</v>
      </c>
      <c r="AO735" s="470">
        <f t="shared" si="49"/>
        <v>832500</v>
      </c>
      <c r="AP735" s="470">
        <f t="shared" si="50"/>
        <v>6805.3190091042779</v>
      </c>
      <c r="AR735" s="764">
        <v>45473</v>
      </c>
    </row>
    <row r="736" spans="1:44" ht="16.5" hidden="1" customHeight="1" x14ac:dyDescent="0.2">
      <c r="A736" s="443">
        <v>726</v>
      </c>
      <c r="B736" s="444">
        <v>29</v>
      </c>
      <c r="C736" s="709" t="s">
        <v>139</v>
      </c>
      <c r="D736" s="446">
        <v>45419</v>
      </c>
      <c r="E736" s="444">
        <v>292</v>
      </c>
      <c r="F736" s="759" t="s">
        <v>149</v>
      </c>
      <c r="G736" s="759" t="s">
        <v>149</v>
      </c>
      <c r="H736" s="444" t="s">
        <v>150</v>
      </c>
      <c r="I736" s="344" t="s">
        <v>3075</v>
      </c>
      <c r="J736" s="291" t="s">
        <v>3075</v>
      </c>
      <c r="K736" s="448">
        <v>2</v>
      </c>
      <c r="L736" s="448">
        <v>40</v>
      </c>
      <c r="M736" s="446">
        <v>45428</v>
      </c>
      <c r="N736" s="728">
        <v>0.25</v>
      </c>
      <c r="O736" s="111">
        <v>45429</v>
      </c>
      <c r="P736" s="115">
        <v>0.77083333333333337</v>
      </c>
      <c r="Q736" s="115" t="s">
        <v>3071</v>
      </c>
      <c r="R736" s="112" t="s">
        <v>3072</v>
      </c>
      <c r="S736" s="291" t="s">
        <v>3062</v>
      </c>
      <c r="T736" s="444">
        <v>85187</v>
      </c>
      <c r="U736" s="237">
        <v>129222</v>
      </c>
      <c r="V736" s="110">
        <v>441</v>
      </c>
      <c r="W736" s="116"/>
      <c r="X736" s="380"/>
      <c r="Y736" s="380"/>
      <c r="Z736" s="118">
        <v>906805.31900910428</v>
      </c>
      <c r="AA736" s="698"/>
      <c r="AB736" s="470"/>
      <c r="AC736" s="470">
        <f t="shared" si="52"/>
        <v>906805.31900910428</v>
      </c>
      <c r="AD736" s="751"/>
      <c r="AE736" s="691"/>
      <c r="AF736" s="453" t="s">
        <v>4008</v>
      </c>
      <c r="AG736" s="467" t="str">
        <f>VLOOKUP(V736,PQ!$A:$BI,61,0)</f>
        <v>PROPIO</v>
      </c>
      <c r="AH736" s="484">
        <f t="shared" si="53"/>
        <v>838667.96733876015</v>
      </c>
      <c r="AI736" s="484">
        <f t="shared" si="42"/>
        <v>441</v>
      </c>
      <c r="AJ736" s="470">
        <f>+AC736</f>
        <v>906805.31900910428</v>
      </c>
      <c r="AK736" s="471">
        <v>0</v>
      </c>
      <c r="AL736" s="470"/>
      <c r="AM736" s="470"/>
      <c r="AN736" s="470"/>
      <c r="AO736" s="470"/>
      <c r="AP736" s="470">
        <f>+AC736-AJ736</f>
        <v>0</v>
      </c>
      <c r="AR736" s="764">
        <v>45473</v>
      </c>
    </row>
    <row r="737" spans="1:44" ht="16.5" hidden="1" customHeight="1" x14ac:dyDescent="0.2">
      <c r="A737" s="443">
        <v>727</v>
      </c>
      <c r="B737" s="444">
        <v>8</v>
      </c>
      <c r="C737" s="709" t="s">
        <v>21</v>
      </c>
      <c r="D737" s="446">
        <v>45420</v>
      </c>
      <c r="E737" s="444">
        <v>115</v>
      </c>
      <c r="F737" s="759" t="s">
        <v>102</v>
      </c>
      <c r="G737" s="759" t="s">
        <v>3078</v>
      </c>
      <c r="H737" s="444" t="s">
        <v>97</v>
      </c>
      <c r="I737" s="719" t="s">
        <v>2931</v>
      </c>
      <c r="J737" s="673" t="s">
        <v>2931</v>
      </c>
      <c r="K737" s="448">
        <v>1</v>
      </c>
      <c r="L737" s="448">
        <v>19</v>
      </c>
      <c r="M737" s="446">
        <v>45428</v>
      </c>
      <c r="N737" s="728">
        <v>0.29166666666666669</v>
      </c>
      <c r="O737" s="111">
        <v>45428</v>
      </c>
      <c r="P737" s="115">
        <v>0.75</v>
      </c>
      <c r="Q737" s="115" t="s">
        <v>2891</v>
      </c>
      <c r="R737" s="112">
        <v>3002042723</v>
      </c>
      <c r="S737" s="291"/>
      <c r="T737" s="444">
        <v>85188</v>
      </c>
      <c r="U737" s="237">
        <v>129208</v>
      </c>
      <c r="V737" s="110">
        <v>576</v>
      </c>
      <c r="W737" s="116"/>
      <c r="X737" s="380"/>
      <c r="Y737" s="380"/>
      <c r="Z737" s="118">
        <v>356544.52255275293</v>
      </c>
      <c r="AA737" s="698"/>
      <c r="AB737" s="470"/>
      <c r="AC737" s="470">
        <f t="shared" si="52"/>
        <v>356544.52255275293</v>
      </c>
      <c r="AD737" s="751"/>
      <c r="AE737" s="691"/>
      <c r="AF737" s="453" t="s">
        <v>4008</v>
      </c>
      <c r="AG737" s="467" t="str">
        <f>VLOOKUP(V737,PQ!$A:$BI,61,0)</f>
        <v>AFILIADO</v>
      </c>
      <c r="AH737" s="484">
        <f t="shared" si="53"/>
        <v>329753.76712813909</v>
      </c>
      <c r="AI737" s="484">
        <f t="shared" si="42"/>
        <v>576</v>
      </c>
      <c r="AJ737" s="470">
        <v>300000</v>
      </c>
      <c r="AK737" s="471">
        <v>7.4999999999999997E-2</v>
      </c>
      <c r="AL737" s="470">
        <f t="shared" si="46"/>
        <v>22500</v>
      </c>
      <c r="AM737" s="470">
        <f t="shared" si="47"/>
        <v>10500.000000000002</v>
      </c>
      <c r="AN737" s="470">
        <f t="shared" si="48"/>
        <v>1241.9999999999998</v>
      </c>
      <c r="AO737" s="470">
        <f t="shared" si="49"/>
        <v>277500</v>
      </c>
      <c r="AP737" s="470">
        <f t="shared" si="50"/>
        <v>56544.522552752926</v>
      </c>
      <c r="AR737" s="764">
        <v>45473</v>
      </c>
    </row>
    <row r="738" spans="1:44" ht="16.5" hidden="1" customHeight="1" x14ac:dyDescent="0.2">
      <c r="A738" s="443">
        <v>728</v>
      </c>
      <c r="B738" s="444">
        <v>8</v>
      </c>
      <c r="C738" s="709" t="s">
        <v>21</v>
      </c>
      <c r="D738" s="446">
        <v>45420</v>
      </c>
      <c r="E738" s="444">
        <v>129</v>
      </c>
      <c r="F738" s="759" t="s">
        <v>37</v>
      </c>
      <c r="G738" s="759" t="s">
        <v>3079</v>
      </c>
      <c r="H738" s="444" t="s">
        <v>4002</v>
      </c>
      <c r="I738" s="719" t="s">
        <v>2931</v>
      </c>
      <c r="J738" s="673" t="s">
        <v>2931</v>
      </c>
      <c r="K738" s="448">
        <v>2</v>
      </c>
      <c r="L738" s="448">
        <v>11</v>
      </c>
      <c r="M738" s="446">
        <v>45428</v>
      </c>
      <c r="N738" s="728">
        <v>0.16666666666666666</v>
      </c>
      <c r="O738" s="111">
        <v>45429</v>
      </c>
      <c r="P738" s="115">
        <v>0.91666666666666663</v>
      </c>
      <c r="Q738" s="115" t="s">
        <v>2764</v>
      </c>
      <c r="R738" s="112">
        <v>3142959095</v>
      </c>
      <c r="S738" s="291"/>
      <c r="T738" s="444">
        <v>85189</v>
      </c>
      <c r="U738" s="237">
        <v>129207</v>
      </c>
      <c r="V738" s="110">
        <v>475</v>
      </c>
      <c r="W738" s="116"/>
      <c r="X738" s="380"/>
      <c r="Y738" s="380"/>
      <c r="Z738" s="118">
        <v>1977613.861036333</v>
      </c>
      <c r="AA738" s="698"/>
      <c r="AB738" s="470"/>
      <c r="AC738" s="470">
        <f t="shared" si="52"/>
        <v>1977613.861036333</v>
      </c>
      <c r="AD738" s="751"/>
      <c r="AE738" s="691"/>
      <c r="AF738" s="453" t="s">
        <v>4008</v>
      </c>
      <c r="AG738" s="467" t="str">
        <f>VLOOKUP(V738,PQ!$A:$BI,61,0)</f>
        <v>PROPIO</v>
      </c>
      <c r="AH738" s="484">
        <f t="shared" si="53"/>
        <v>1829015.9555180629</v>
      </c>
      <c r="AI738" s="484">
        <f t="shared" si="42"/>
        <v>475</v>
      </c>
      <c r="AJ738" s="470">
        <f t="shared" ref="AJ738:AJ740" si="54">+AC738</f>
        <v>1977613.861036333</v>
      </c>
      <c r="AK738" s="471">
        <v>0</v>
      </c>
      <c r="AL738" s="470"/>
      <c r="AM738" s="470"/>
      <c r="AN738" s="470"/>
      <c r="AO738" s="470"/>
      <c r="AP738" s="470">
        <f t="shared" si="50"/>
        <v>0</v>
      </c>
      <c r="AR738" s="764">
        <v>45473</v>
      </c>
    </row>
    <row r="739" spans="1:44" ht="16.5" hidden="1" customHeight="1" x14ac:dyDescent="0.2">
      <c r="A739" s="443">
        <v>729</v>
      </c>
      <c r="B739" s="444">
        <v>8</v>
      </c>
      <c r="C739" s="709" t="s">
        <v>21</v>
      </c>
      <c r="D739" s="446">
        <v>45420</v>
      </c>
      <c r="E739" s="444">
        <v>129</v>
      </c>
      <c r="F739" s="759" t="s">
        <v>37</v>
      </c>
      <c r="G739" s="759" t="s">
        <v>3079</v>
      </c>
      <c r="H739" s="444" t="s">
        <v>4002</v>
      </c>
      <c r="I739" s="719" t="s">
        <v>2931</v>
      </c>
      <c r="J739" s="673" t="s">
        <v>2931</v>
      </c>
      <c r="K739" s="448">
        <v>2</v>
      </c>
      <c r="L739" s="448">
        <v>40</v>
      </c>
      <c r="M739" s="446">
        <v>45428</v>
      </c>
      <c r="N739" s="728">
        <v>0.16666666666666666</v>
      </c>
      <c r="O739" s="111">
        <v>45429</v>
      </c>
      <c r="P739" s="115">
        <v>0.91666666666666663</v>
      </c>
      <c r="Q739" s="115" t="s">
        <v>2764</v>
      </c>
      <c r="R739" s="112">
        <v>3142959095</v>
      </c>
      <c r="S739" s="291"/>
      <c r="T739" s="444">
        <v>85189</v>
      </c>
      <c r="U739" s="237">
        <v>129207</v>
      </c>
      <c r="V739" s="110">
        <v>475</v>
      </c>
      <c r="W739" s="116"/>
      <c r="X739" s="380"/>
      <c r="Y739" s="380"/>
      <c r="Z739" s="118">
        <v>2086893.861036333</v>
      </c>
      <c r="AA739" s="698"/>
      <c r="AB739" s="470"/>
      <c r="AC739" s="470">
        <f t="shared" si="52"/>
        <v>2086893.861036333</v>
      </c>
      <c r="AD739" s="751"/>
      <c r="AE739" s="691"/>
      <c r="AF739" s="453" t="s">
        <v>4008</v>
      </c>
      <c r="AG739" s="467" t="str">
        <f>VLOOKUP(V739,PQ!$A:$BI,61,0)</f>
        <v>PROPIO</v>
      </c>
      <c r="AH739" s="484">
        <f t="shared" si="53"/>
        <v>1930084.6563180629</v>
      </c>
      <c r="AI739" s="484">
        <f t="shared" si="42"/>
        <v>475</v>
      </c>
      <c r="AJ739" s="470">
        <f t="shared" si="54"/>
        <v>2086893.861036333</v>
      </c>
      <c r="AK739" s="471">
        <v>0</v>
      </c>
      <c r="AL739" s="470"/>
      <c r="AM739" s="470"/>
      <c r="AN739" s="470"/>
      <c r="AO739" s="470"/>
      <c r="AP739" s="470">
        <f t="shared" si="50"/>
        <v>0</v>
      </c>
      <c r="AR739" s="764">
        <v>45473</v>
      </c>
    </row>
    <row r="740" spans="1:44" s="381" customFormat="1" ht="16.5" hidden="1" customHeight="1" x14ac:dyDescent="0.2">
      <c r="A740" s="443">
        <v>730</v>
      </c>
      <c r="B740" s="444">
        <v>8</v>
      </c>
      <c r="C740" s="709" t="s">
        <v>21</v>
      </c>
      <c r="D740" s="446">
        <v>45420</v>
      </c>
      <c r="E740" s="444">
        <v>51</v>
      </c>
      <c r="F740" s="759" t="s">
        <v>1061</v>
      </c>
      <c r="G740" s="759" t="s">
        <v>3083</v>
      </c>
      <c r="H740" s="444" t="s">
        <v>2652</v>
      </c>
      <c r="I740" s="719" t="s">
        <v>2931</v>
      </c>
      <c r="J740" s="673" t="s">
        <v>2931</v>
      </c>
      <c r="K740" s="448">
        <v>1</v>
      </c>
      <c r="L740" s="448">
        <v>34</v>
      </c>
      <c r="M740" s="446">
        <v>45428</v>
      </c>
      <c r="N740" s="728">
        <v>0.29166666666666669</v>
      </c>
      <c r="O740" s="111">
        <v>45428</v>
      </c>
      <c r="P740" s="115">
        <v>0.79166666666666663</v>
      </c>
      <c r="Q740" s="115" t="s">
        <v>3084</v>
      </c>
      <c r="R740" s="112">
        <v>3142300484</v>
      </c>
      <c r="S740" s="291"/>
      <c r="T740" s="444">
        <v>85190</v>
      </c>
      <c r="U740" s="237">
        <v>129209</v>
      </c>
      <c r="V740" s="110">
        <v>453</v>
      </c>
      <c r="W740" s="116"/>
      <c r="X740" s="380"/>
      <c r="Y740" s="380"/>
      <c r="Z740" s="118">
        <v>690679.23608440452</v>
      </c>
      <c r="AA740" s="698"/>
      <c r="AB740" s="470"/>
      <c r="AC740" s="470">
        <f t="shared" si="52"/>
        <v>690679.23608440452</v>
      </c>
      <c r="AD740" s="751"/>
      <c r="AE740" s="691"/>
      <c r="AF740" s="453" t="s">
        <v>4008</v>
      </c>
      <c r="AG740" s="467" t="str">
        <f>VLOOKUP(V740,PQ!$A:$BI,61,0)</f>
        <v>PROPIO</v>
      </c>
      <c r="AH740" s="484">
        <f t="shared" si="53"/>
        <v>638781.59828502242</v>
      </c>
      <c r="AI740" s="484">
        <f t="shared" si="42"/>
        <v>453</v>
      </c>
      <c r="AJ740" s="470">
        <f t="shared" si="54"/>
        <v>690679.23608440452</v>
      </c>
      <c r="AK740" s="471">
        <v>0</v>
      </c>
      <c r="AL740" s="470"/>
      <c r="AM740" s="470"/>
      <c r="AN740" s="470"/>
      <c r="AO740" s="470"/>
      <c r="AP740" s="470">
        <f t="shared" si="50"/>
        <v>0</v>
      </c>
      <c r="AR740" s="764">
        <v>45473</v>
      </c>
    </row>
    <row r="741" spans="1:44" s="387" customFormat="1" ht="16.5" customHeight="1" x14ac:dyDescent="0.2">
      <c r="A741" s="443">
        <v>731</v>
      </c>
      <c r="B741" s="444"/>
      <c r="C741" s="709" t="s">
        <v>2703</v>
      </c>
      <c r="D741" s="446">
        <v>2024</v>
      </c>
      <c r="E741" s="444">
        <v>324</v>
      </c>
      <c r="F741" s="759" t="s">
        <v>3132</v>
      </c>
      <c r="G741" s="759" t="s">
        <v>3132</v>
      </c>
      <c r="H741" s="444" t="s">
        <v>97</v>
      </c>
      <c r="I741" s="719" t="s">
        <v>3133</v>
      </c>
      <c r="J741" s="673" t="s">
        <v>3134</v>
      </c>
      <c r="K741" s="448">
        <v>1</v>
      </c>
      <c r="L741" s="448">
        <v>30</v>
      </c>
      <c r="M741" s="446">
        <v>45428</v>
      </c>
      <c r="N741" s="728">
        <v>0.31944444444444442</v>
      </c>
      <c r="O741" s="111">
        <v>45428</v>
      </c>
      <c r="P741" s="115">
        <v>0.66666666666666663</v>
      </c>
      <c r="Q741" s="115" t="s">
        <v>2713</v>
      </c>
      <c r="R741" s="112" t="s">
        <v>693</v>
      </c>
      <c r="S741" s="291" t="s">
        <v>3135</v>
      </c>
      <c r="T741" s="444">
        <v>85191</v>
      </c>
      <c r="U741" s="237">
        <v>129210</v>
      </c>
      <c r="V741" s="110">
        <v>422</v>
      </c>
      <c r="W741" s="116"/>
      <c r="X741" s="380"/>
      <c r="Y741" s="380"/>
      <c r="Z741" s="118">
        <v>331062.70467367937</v>
      </c>
      <c r="AA741" s="698"/>
      <c r="AB741" s="470"/>
      <c r="AC741" s="470">
        <f t="shared" si="52"/>
        <v>331062.70467367937</v>
      </c>
      <c r="AD741" s="751"/>
      <c r="AE741" s="691"/>
      <c r="AF741" s="453" t="s">
        <v>4008</v>
      </c>
      <c r="AG741" s="467" t="str">
        <f>VLOOKUP(V741,PQ!$A:$BI,61,0)</f>
        <v>AFILIADO</v>
      </c>
      <c r="AH741" s="484">
        <f t="shared" si="53"/>
        <v>306186.65304449911</v>
      </c>
      <c r="AI741" s="484">
        <f t="shared" si="42"/>
        <v>422</v>
      </c>
      <c r="AJ741" s="470">
        <v>300000</v>
      </c>
      <c r="AK741" s="471">
        <v>7.4999999999999997E-2</v>
      </c>
      <c r="AL741" s="470">
        <f t="shared" si="46"/>
        <v>22500</v>
      </c>
      <c r="AM741" s="470">
        <f t="shared" si="47"/>
        <v>10500.000000000002</v>
      </c>
      <c r="AN741" s="470">
        <f t="shared" si="48"/>
        <v>1241.9999999999998</v>
      </c>
      <c r="AO741" s="470">
        <f t="shared" si="49"/>
        <v>277500</v>
      </c>
      <c r="AP741" s="470">
        <f t="shared" si="50"/>
        <v>31062.704673679371</v>
      </c>
      <c r="AR741" s="764">
        <v>45473</v>
      </c>
    </row>
    <row r="742" spans="1:44" s="381" customFormat="1" ht="16.5" hidden="1" customHeight="1" x14ac:dyDescent="0.2">
      <c r="A742" s="443">
        <v>732</v>
      </c>
      <c r="B742" s="444">
        <v>7</v>
      </c>
      <c r="C742" s="709" t="s">
        <v>21</v>
      </c>
      <c r="D742" s="446">
        <v>45414</v>
      </c>
      <c r="E742" s="444">
        <v>128</v>
      </c>
      <c r="F742" s="759" t="s">
        <v>394</v>
      </c>
      <c r="G742" s="759" t="s">
        <v>3014</v>
      </c>
      <c r="H742" s="444" t="s">
        <v>150</v>
      </c>
      <c r="I742" s="344" t="s">
        <v>902</v>
      </c>
      <c r="J742" s="291" t="s">
        <v>902</v>
      </c>
      <c r="K742" s="448">
        <v>1</v>
      </c>
      <c r="L742" s="448">
        <v>32</v>
      </c>
      <c r="M742" s="461">
        <v>45429</v>
      </c>
      <c r="N742" s="728">
        <v>0.25</v>
      </c>
      <c r="O742" s="153">
        <v>45429</v>
      </c>
      <c r="P742" s="115">
        <v>0.79166666666666663</v>
      </c>
      <c r="Q742" s="115" t="s">
        <v>3015</v>
      </c>
      <c r="R742" s="112">
        <v>3115684573</v>
      </c>
      <c r="S742" s="684"/>
      <c r="T742" s="444">
        <v>85212</v>
      </c>
      <c r="U742" s="237">
        <v>129243</v>
      </c>
      <c r="V742" s="110">
        <v>385</v>
      </c>
      <c r="W742" s="116"/>
      <c r="X742" s="117"/>
      <c r="Y742" s="117"/>
      <c r="Z742" s="118">
        <v>802477.12149706541</v>
      </c>
      <c r="AA742" s="689"/>
      <c r="AB742" s="470"/>
      <c r="AC742" s="470">
        <f t="shared" si="52"/>
        <v>802477.12149706541</v>
      </c>
      <c r="AD742" s="207"/>
      <c r="AE742" s="691"/>
      <c r="AF742" s="453" t="s">
        <v>4008</v>
      </c>
      <c r="AG742" s="467" t="str">
        <f>VLOOKUP(V742,PQ!$A:$BI,61,0)</f>
        <v>SOCIO</v>
      </c>
      <c r="AH742" s="484">
        <f t="shared" si="53"/>
        <v>742178.99058777594</v>
      </c>
      <c r="AI742" s="484">
        <f t="shared" si="42"/>
        <v>385</v>
      </c>
      <c r="AJ742" s="470">
        <v>750000</v>
      </c>
      <c r="AK742" s="471">
        <v>7.4999999999999997E-2</v>
      </c>
      <c r="AL742" s="470">
        <f t="shared" si="46"/>
        <v>56250</v>
      </c>
      <c r="AM742" s="470">
        <f t="shared" si="47"/>
        <v>26250.000000000004</v>
      </c>
      <c r="AN742" s="470">
        <f t="shared" si="48"/>
        <v>3104.9999999999995</v>
      </c>
      <c r="AO742" s="470">
        <f t="shared" si="49"/>
        <v>693750</v>
      </c>
      <c r="AP742" s="470">
        <f t="shared" si="50"/>
        <v>52477.121497065411</v>
      </c>
      <c r="AR742" s="764">
        <v>45473</v>
      </c>
    </row>
    <row r="743" spans="1:44" s="381" customFormat="1" ht="16.5" hidden="1" customHeight="1" x14ac:dyDescent="0.2">
      <c r="A743" s="443">
        <v>733</v>
      </c>
      <c r="B743" s="444">
        <v>4</v>
      </c>
      <c r="C743" s="709" t="s">
        <v>21</v>
      </c>
      <c r="D743" s="446">
        <v>45397</v>
      </c>
      <c r="E743" s="444">
        <v>18</v>
      </c>
      <c r="F743" s="759" t="s">
        <v>114</v>
      </c>
      <c r="G743" s="759" t="s">
        <v>2778</v>
      </c>
      <c r="H743" s="448" t="s">
        <v>2954</v>
      </c>
      <c r="I743" s="344" t="s">
        <v>2779</v>
      </c>
      <c r="J743" s="291" t="s">
        <v>2779</v>
      </c>
      <c r="K743" s="448">
        <v>1</v>
      </c>
      <c r="L743" s="448">
        <v>19</v>
      </c>
      <c r="M743" s="446">
        <v>45429</v>
      </c>
      <c r="N743" s="728">
        <v>0.29166666666666669</v>
      </c>
      <c r="O743" s="111">
        <v>45429</v>
      </c>
      <c r="P743" s="115">
        <v>0.66666666666666663</v>
      </c>
      <c r="Q743" s="115" t="s">
        <v>2780</v>
      </c>
      <c r="R743" s="112">
        <v>3123511401</v>
      </c>
      <c r="S743" s="252" t="s">
        <v>2968</v>
      </c>
      <c r="T743" s="444">
        <v>85213</v>
      </c>
      <c r="U743" s="237">
        <v>129244</v>
      </c>
      <c r="V743" s="110">
        <v>449</v>
      </c>
      <c r="W743" s="116"/>
      <c r="X743" s="110"/>
      <c r="Y743" s="110"/>
      <c r="Z743" s="116">
        <v>934166.93051816651</v>
      </c>
      <c r="AA743" s="689"/>
      <c r="AB743" s="470"/>
      <c r="AC743" s="470">
        <f t="shared" si="52"/>
        <v>934166.93051816651</v>
      </c>
      <c r="AD743" s="207"/>
      <c r="AE743" s="691"/>
      <c r="AF743" s="453" t="s">
        <v>4008</v>
      </c>
      <c r="AG743" s="467" t="str">
        <f>VLOOKUP(V743,PQ!$A:$BI,61,0)</f>
        <v>PROPIO</v>
      </c>
      <c r="AH743" s="484">
        <f t="shared" si="53"/>
        <v>863973.62735903147</v>
      </c>
      <c r="AI743" s="484">
        <f t="shared" si="42"/>
        <v>449</v>
      </c>
      <c r="AJ743" s="470">
        <f>+AC743</f>
        <v>934166.93051816651</v>
      </c>
      <c r="AK743" s="471">
        <v>0</v>
      </c>
      <c r="AL743" s="470"/>
      <c r="AM743" s="470"/>
      <c r="AN743" s="470"/>
      <c r="AO743" s="470"/>
      <c r="AP743" s="470">
        <f>+AC743-AJ743</f>
        <v>0</v>
      </c>
      <c r="AR743" s="764">
        <v>45473</v>
      </c>
    </row>
    <row r="744" spans="1:44" s="381" customFormat="1" ht="16.5" hidden="1" customHeight="1" x14ac:dyDescent="0.2">
      <c r="A744" s="443">
        <v>734</v>
      </c>
      <c r="B744" s="444"/>
      <c r="C744" s="685" t="s">
        <v>2757</v>
      </c>
      <c r="D744" s="446">
        <v>45408</v>
      </c>
      <c r="E744" s="445">
        <v>201</v>
      </c>
      <c r="F744" s="762" t="s">
        <v>2949</v>
      </c>
      <c r="G744" s="762" t="s">
        <v>3136</v>
      </c>
      <c r="H744" s="445" t="s">
        <v>179</v>
      </c>
      <c r="I744" s="719" t="s">
        <v>2931</v>
      </c>
      <c r="J744" s="673" t="s">
        <v>2931</v>
      </c>
      <c r="K744" s="756">
        <v>1</v>
      </c>
      <c r="L744" s="756">
        <v>25</v>
      </c>
      <c r="M744" s="446">
        <v>45429</v>
      </c>
      <c r="N744" s="730">
        <v>0.25</v>
      </c>
      <c r="O744" s="101">
        <v>45429</v>
      </c>
      <c r="P744" s="372" t="s">
        <v>2939</v>
      </c>
      <c r="Q744" s="106" t="s">
        <v>2950</v>
      </c>
      <c r="R744" s="106">
        <v>3104039776</v>
      </c>
      <c r="S744" s="291"/>
      <c r="T744" s="444">
        <v>85214</v>
      </c>
      <c r="U744" s="237">
        <v>129245</v>
      </c>
      <c r="V744" s="110">
        <v>409</v>
      </c>
      <c r="W744" s="110"/>
      <c r="X744" s="110"/>
      <c r="Y744" s="110"/>
      <c r="Z744" s="116">
        <v>1880705.8648055824</v>
      </c>
      <c r="AA744" s="695"/>
      <c r="AB744" s="470"/>
      <c r="AC744" s="470">
        <f t="shared" si="52"/>
        <v>1880705.8648055824</v>
      </c>
      <c r="AD744" s="207"/>
      <c r="AE744" s="691"/>
      <c r="AF744" s="453" t="s">
        <v>4008</v>
      </c>
      <c r="AG744" s="467" t="str">
        <f>VLOOKUP(V744,PQ!$A:$BI,61,0)</f>
        <v>SOCIO</v>
      </c>
      <c r="AH744" s="484">
        <f t="shared" si="53"/>
        <v>1739389.626124091</v>
      </c>
      <c r="AI744" s="484">
        <f t="shared" si="42"/>
        <v>409</v>
      </c>
      <c r="AJ744" s="470">
        <v>1700000</v>
      </c>
      <c r="AK744" s="471">
        <v>7.4999999999999997E-2</v>
      </c>
      <c r="AL744" s="470">
        <f t="shared" si="46"/>
        <v>127500</v>
      </c>
      <c r="AM744" s="470">
        <f t="shared" si="47"/>
        <v>59500.000000000007</v>
      </c>
      <c r="AN744" s="470">
        <f t="shared" si="48"/>
        <v>7037.9999999999991</v>
      </c>
      <c r="AO744" s="470">
        <f t="shared" si="49"/>
        <v>1572500</v>
      </c>
      <c r="AP744" s="470">
        <f t="shared" si="50"/>
        <v>180705.86480558245</v>
      </c>
      <c r="AR744" s="764">
        <v>45473</v>
      </c>
    </row>
    <row r="745" spans="1:44" s="381" customFormat="1" ht="16.5" hidden="1" customHeight="1" x14ac:dyDescent="0.2">
      <c r="A745" s="443">
        <v>735</v>
      </c>
      <c r="B745" s="444"/>
      <c r="C745" s="685" t="s">
        <v>2757</v>
      </c>
      <c r="D745" s="446">
        <v>45408</v>
      </c>
      <c r="E745" s="445">
        <v>210</v>
      </c>
      <c r="F745" s="762" t="s">
        <v>2951</v>
      </c>
      <c r="G745" s="762" t="s">
        <v>2951</v>
      </c>
      <c r="H745" s="445" t="s">
        <v>2953</v>
      </c>
      <c r="I745" s="719" t="s">
        <v>2931</v>
      </c>
      <c r="J745" s="673" t="s">
        <v>2931</v>
      </c>
      <c r="K745" s="756">
        <v>1</v>
      </c>
      <c r="L745" s="756">
        <v>25</v>
      </c>
      <c r="M745" s="446">
        <v>45429</v>
      </c>
      <c r="N745" s="730">
        <v>0.27083333333333331</v>
      </c>
      <c r="O745" s="101">
        <v>45429</v>
      </c>
      <c r="P745" s="372">
        <v>0.77083333333333337</v>
      </c>
      <c r="Q745" s="106" t="s">
        <v>2944</v>
      </c>
      <c r="R745" s="106">
        <v>3105530557</v>
      </c>
      <c r="S745" s="291"/>
      <c r="T745" s="444">
        <v>85216</v>
      </c>
      <c r="U745" s="237">
        <v>129247</v>
      </c>
      <c r="V745" s="110">
        <v>332</v>
      </c>
      <c r="W745" s="110"/>
      <c r="X745" s="110"/>
      <c r="Y745" s="110"/>
      <c r="Z745" s="116">
        <v>1815614.1546413871</v>
      </c>
      <c r="AA745" s="695"/>
      <c r="AB745" s="470"/>
      <c r="AC745" s="470">
        <f t="shared" si="52"/>
        <v>1815614.1546413871</v>
      </c>
      <c r="AD745" s="207"/>
      <c r="AE745" s="691"/>
      <c r="AF745" s="453" t="s">
        <v>4008</v>
      </c>
      <c r="AG745" s="467" t="str">
        <f>VLOOKUP(V745,PQ!$A:$BI,61,0)</f>
        <v>SOCIO-AFILIADO</v>
      </c>
      <c r="AH745" s="484">
        <f t="shared" si="53"/>
        <v>1679188.9070616332</v>
      </c>
      <c r="AI745" s="484">
        <f t="shared" si="42"/>
        <v>332</v>
      </c>
      <c r="AJ745" s="470">
        <v>1000000</v>
      </c>
      <c r="AK745" s="471">
        <v>7.4999999999999997E-2</v>
      </c>
      <c r="AL745" s="470">
        <f t="shared" si="46"/>
        <v>75000</v>
      </c>
      <c r="AM745" s="470">
        <f t="shared" si="47"/>
        <v>35000</v>
      </c>
      <c r="AN745" s="470">
        <f t="shared" si="48"/>
        <v>4140</v>
      </c>
      <c r="AO745" s="470">
        <f t="shared" si="49"/>
        <v>925000</v>
      </c>
      <c r="AP745" s="470">
        <f t="shared" si="50"/>
        <v>815614.15464138705</v>
      </c>
      <c r="AR745" s="764">
        <v>45473</v>
      </c>
    </row>
    <row r="746" spans="1:44" s="381" customFormat="1" ht="16.5" hidden="1" customHeight="1" x14ac:dyDescent="0.2">
      <c r="A746" s="443">
        <v>736</v>
      </c>
      <c r="B746" s="454"/>
      <c r="C746" s="710" t="s">
        <v>2757</v>
      </c>
      <c r="D746" s="456">
        <v>45411</v>
      </c>
      <c r="E746" s="454">
        <v>209</v>
      </c>
      <c r="F746" s="760" t="s">
        <v>2974</v>
      </c>
      <c r="G746" s="760" t="s">
        <v>2974</v>
      </c>
      <c r="H746" s="454"/>
      <c r="I746" s="717" t="s">
        <v>2975</v>
      </c>
      <c r="J746" s="671" t="s">
        <v>2976</v>
      </c>
      <c r="K746" s="457">
        <v>2</v>
      </c>
      <c r="L746" s="457">
        <v>25</v>
      </c>
      <c r="M746" s="456">
        <v>45429</v>
      </c>
      <c r="N746" s="729">
        <v>0.25</v>
      </c>
      <c r="O746" s="183">
        <v>45430</v>
      </c>
      <c r="P746" s="368" t="s">
        <v>2977</v>
      </c>
      <c r="Q746" s="368" t="s">
        <v>2978</v>
      </c>
      <c r="R746" s="322" t="s">
        <v>2979</v>
      </c>
      <c r="S746" s="671"/>
      <c r="T746" s="454"/>
      <c r="U746" s="738"/>
      <c r="V746" s="186"/>
      <c r="W746" s="369"/>
      <c r="X746" s="186"/>
      <c r="Y746" s="186"/>
      <c r="Z746" s="369"/>
      <c r="AA746" s="687"/>
      <c r="AB746" s="470"/>
      <c r="AC746" s="470">
        <f t="shared" si="52"/>
        <v>0</v>
      </c>
      <c r="AD746" s="290" t="s">
        <v>827</v>
      </c>
      <c r="AE746" s="691"/>
      <c r="AF746" s="453"/>
      <c r="AG746" s="467" t="s">
        <v>827</v>
      </c>
      <c r="AH746" s="484"/>
      <c r="AI746" s="484"/>
      <c r="AJ746" s="470"/>
      <c r="AK746" s="471"/>
      <c r="AL746" s="470"/>
      <c r="AM746" s="470"/>
      <c r="AN746" s="470"/>
      <c r="AO746" s="470"/>
      <c r="AP746" s="470"/>
      <c r="AR746" s="764">
        <v>45473</v>
      </c>
    </row>
    <row r="747" spans="1:44" s="381" customFormat="1" ht="16.5" hidden="1" customHeight="1" x14ac:dyDescent="0.2">
      <c r="A747" s="443">
        <v>737</v>
      </c>
      <c r="B747" s="444">
        <v>19</v>
      </c>
      <c r="C747" s="709" t="s">
        <v>139</v>
      </c>
      <c r="D747" s="446">
        <v>45411</v>
      </c>
      <c r="E747" s="444">
        <v>314</v>
      </c>
      <c r="F747" s="759" t="s">
        <v>636</v>
      </c>
      <c r="G747" s="759" t="s">
        <v>636</v>
      </c>
      <c r="H747" s="448" t="s">
        <v>356</v>
      </c>
      <c r="I747" s="344" t="s">
        <v>902</v>
      </c>
      <c r="J747" s="291" t="s">
        <v>902</v>
      </c>
      <c r="K747" s="448">
        <v>1</v>
      </c>
      <c r="L747" s="448">
        <v>26</v>
      </c>
      <c r="M747" s="446">
        <v>45429</v>
      </c>
      <c r="N747" s="728">
        <v>0.25</v>
      </c>
      <c r="O747" s="111">
        <v>45429</v>
      </c>
      <c r="P747" s="115">
        <v>0.66666666666666663</v>
      </c>
      <c r="Q747" s="115" t="s">
        <v>2790</v>
      </c>
      <c r="R747" s="112" t="s">
        <v>2791</v>
      </c>
      <c r="S747" s="291" t="s">
        <v>2792</v>
      </c>
      <c r="T747" s="444">
        <v>85217</v>
      </c>
      <c r="U747" s="237">
        <v>129248</v>
      </c>
      <c r="V747" s="110">
        <v>440</v>
      </c>
      <c r="W747" s="116"/>
      <c r="X747" s="110"/>
      <c r="Y747" s="110"/>
      <c r="Z747" s="116">
        <v>806633.05813119991</v>
      </c>
      <c r="AA747" s="689"/>
      <c r="AB747" s="470"/>
      <c r="AC747" s="470">
        <f t="shared" si="52"/>
        <v>806633.05813119991</v>
      </c>
      <c r="AD747" s="207"/>
      <c r="AE747" s="691"/>
      <c r="AF747" s="453" t="s">
        <v>4008</v>
      </c>
      <c r="AG747" s="467" t="str">
        <f>VLOOKUP(V747,PQ!$A:$BI,61,0)</f>
        <v>PROPIO</v>
      </c>
      <c r="AH747" s="484">
        <f t="shared" si="53"/>
        <v>746022.6501432216</v>
      </c>
      <c r="AI747" s="484">
        <f t="shared" si="42"/>
        <v>440</v>
      </c>
      <c r="AJ747" s="470">
        <f>+AC747</f>
        <v>806633.05813119991</v>
      </c>
      <c r="AK747" s="471">
        <v>0</v>
      </c>
      <c r="AL747" s="470"/>
      <c r="AM747" s="470"/>
      <c r="AN747" s="470"/>
      <c r="AO747" s="470"/>
      <c r="AP747" s="470">
        <f>+AC747-AJ747</f>
        <v>0</v>
      </c>
      <c r="AR747" s="764">
        <v>45473</v>
      </c>
    </row>
    <row r="748" spans="1:44" s="381" customFormat="1" ht="16.5" hidden="1" customHeight="1" x14ac:dyDescent="0.2">
      <c r="A748" s="443">
        <v>738</v>
      </c>
      <c r="B748" s="444">
        <v>26</v>
      </c>
      <c r="C748" s="709" t="s">
        <v>139</v>
      </c>
      <c r="D748" s="446">
        <v>45419</v>
      </c>
      <c r="E748" s="444">
        <v>294</v>
      </c>
      <c r="F748" s="759" t="s">
        <v>1382</v>
      </c>
      <c r="G748" s="759" t="s">
        <v>1382</v>
      </c>
      <c r="H748" s="444" t="s">
        <v>93</v>
      </c>
      <c r="I748" s="344" t="s">
        <v>3076</v>
      </c>
      <c r="J748" s="291" t="s">
        <v>3076</v>
      </c>
      <c r="K748" s="448">
        <v>1</v>
      </c>
      <c r="L748" s="448">
        <v>29</v>
      </c>
      <c r="M748" s="446">
        <v>45429</v>
      </c>
      <c r="N748" s="728">
        <v>0.27083333333333331</v>
      </c>
      <c r="O748" s="111">
        <v>45429</v>
      </c>
      <c r="P748" s="115">
        <v>0.8125</v>
      </c>
      <c r="Q748" s="115" t="s">
        <v>3068</v>
      </c>
      <c r="R748" s="112">
        <v>3003620605</v>
      </c>
      <c r="S748" s="291" t="s">
        <v>3069</v>
      </c>
      <c r="T748" s="444">
        <v>85219</v>
      </c>
      <c r="U748" s="237">
        <v>129250</v>
      </c>
      <c r="V748" s="110">
        <v>422</v>
      </c>
      <c r="W748" s="116"/>
      <c r="X748" s="380"/>
      <c r="Y748" s="380"/>
      <c r="Z748" s="118">
        <v>939118.73300612741</v>
      </c>
      <c r="AA748" s="698"/>
      <c r="AB748" s="470"/>
      <c r="AC748" s="470">
        <f t="shared" si="52"/>
        <v>939118.73300612741</v>
      </c>
      <c r="AD748" s="751"/>
      <c r="AE748" s="691"/>
      <c r="AF748" s="453" t="s">
        <v>4008</v>
      </c>
      <c r="AG748" s="467" t="str">
        <f>VLOOKUP(V748,PQ!$A:$BI,61,0)</f>
        <v>AFILIADO</v>
      </c>
      <c r="AH748" s="484">
        <f t="shared" si="53"/>
        <v>868553.35140804702</v>
      </c>
      <c r="AI748" s="484">
        <f t="shared" si="42"/>
        <v>422</v>
      </c>
      <c r="AJ748" s="470">
        <v>800000</v>
      </c>
      <c r="AK748" s="471">
        <v>7.4999999999999997E-2</v>
      </c>
      <c r="AL748" s="470">
        <f t="shared" si="46"/>
        <v>60000</v>
      </c>
      <c r="AM748" s="470">
        <f t="shared" si="47"/>
        <v>28000.000000000004</v>
      </c>
      <c r="AN748" s="470">
        <f t="shared" si="48"/>
        <v>3311.9999999999995</v>
      </c>
      <c r="AO748" s="470">
        <f t="shared" si="49"/>
        <v>740000</v>
      </c>
      <c r="AP748" s="470">
        <f t="shared" si="50"/>
        <v>139118.73300612741</v>
      </c>
      <c r="AR748" s="764">
        <v>45473</v>
      </c>
    </row>
    <row r="749" spans="1:44" s="381" customFormat="1" ht="16.5" hidden="1" customHeight="1" x14ac:dyDescent="0.2">
      <c r="A749" s="443">
        <v>739</v>
      </c>
      <c r="B749" s="444">
        <v>8</v>
      </c>
      <c r="C749" s="709" t="s">
        <v>21</v>
      </c>
      <c r="D749" s="446">
        <v>45420</v>
      </c>
      <c r="E749" s="444">
        <v>39</v>
      </c>
      <c r="F749" s="759" t="s">
        <v>899</v>
      </c>
      <c r="G749" s="759" t="s">
        <v>899</v>
      </c>
      <c r="H749" s="444" t="s">
        <v>4000</v>
      </c>
      <c r="I749" s="719" t="s">
        <v>2931</v>
      </c>
      <c r="J749" s="673" t="s">
        <v>2931</v>
      </c>
      <c r="K749" s="448">
        <v>1</v>
      </c>
      <c r="L749" s="448">
        <v>41</v>
      </c>
      <c r="M749" s="446">
        <v>45429</v>
      </c>
      <c r="N749" s="728">
        <v>0.2361111111111111</v>
      </c>
      <c r="O749" s="111">
        <v>45429</v>
      </c>
      <c r="P749" s="115">
        <v>0.79166666666666663</v>
      </c>
      <c r="Q749" s="115" t="s">
        <v>3085</v>
      </c>
      <c r="R749" s="112">
        <v>3103196505</v>
      </c>
      <c r="S749" s="291"/>
      <c r="T749" s="444">
        <v>85220</v>
      </c>
      <c r="U749" s="237">
        <v>129251</v>
      </c>
      <c r="V749" s="110">
        <v>453</v>
      </c>
      <c r="W749" s="116"/>
      <c r="X749" s="380"/>
      <c r="Y749" s="380"/>
      <c r="Z749" s="118">
        <v>1863298.0902110117</v>
      </c>
      <c r="AA749" s="698"/>
      <c r="AB749" s="470"/>
      <c r="AC749" s="470">
        <f t="shared" si="52"/>
        <v>1863298.0902110117</v>
      </c>
      <c r="AD749" s="268" t="s">
        <v>3992</v>
      </c>
      <c r="AE749" s="702" t="s">
        <v>3994</v>
      </c>
      <c r="AF749" s="453" t="s">
        <v>4008</v>
      </c>
      <c r="AG749" s="467" t="str">
        <f>VLOOKUP(V749,PQ!$A:$BI,61,0)</f>
        <v>PROPIO</v>
      </c>
      <c r="AH749" s="484">
        <f t="shared" si="53"/>
        <v>1723289.8717125563</v>
      </c>
      <c r="AI749" s="484">
        <f t="shared" ref="AI749:AI812" si="55">+V749</f>
        <v>453</v>
      </c>
      <c r="AJ749" s="470">
        <f>+AC749</f>
        <v>1863298.0902110117</v>
      </c>
      <c r="AK749" s="471">
        <v>0</v>
      </c>
      <c r="AL749" s="470"/>
      <c r="AM749" s="470"/>
      <c r="AN749" s="470"/>
      <c r="AO749" s="470"/>
      <c r="AP749" s="470">
        <f>+AC749-AJ749</f>
        <v>0</v>
      </c>
      <c r="AR749" s="764">
        <v>45473</v>
      </c>
    </row>
    <row r="750" spans="1:44" s="381" customFormat="1" ht="16.5" hidden="1" customHeight="1" x14ac:dyDescent="0.2">
      <c r="A750" s="443">
        <v>740</v>
      </c>
      <c r="B750" s="444">
        <v>8</v>
      </c>
      <c r="C750" s="709" t="s">
        <v>21</v>
      </c>
      <c r="D750" s="446">
        <v>45420</v>
      </c>
      <c r="E750" s="444">
        <v>39</v>
      </c>
      <c r="F750" s="759" t="s">
        <v>899</v>
      </c>
      <c r="G750" s="759" t="s">
        <v>899</v>
      </c>
      <c r="H750" s="444" t="s">
        <v>4000</v>
      </c>
      <c r="I750" s="719" t="s">
        <v>2931</v>
      </c>
      <c r="J750" s="673" t="s">
        <v>2931</v>
      </c>
      <c r="K750" s="448">
        <v>1</v>
      </c>
      <c r="L750" s="448">
        <v>19</v>
      </c>
      <c r="M750" s="446">
        <v>45429</v>
      </c>
      <c r="N750" s="728">
        <v>0.22916666666666666</v>
      </c>
      <c r="O750" s="111">
        <v>45429</v>
      </c>
      <c r="P750" s="115">
        <v>0.29166666666666669</v>
      </c>
      <c r="Q750" s="115" t="s">
        <v>3086</v>
      </c>
      <c r="R750" s="112">
        <v>3102668494</v>
      </c>
      <c r="S750" s="291"/>
      <c r="T750" s="444">
        <v>85221</v>
      </c>
      <c r="U750" s="237">
        <v>129254</v>
      </c>
      <c r="V750" s="110">
        <v>587</v>
      </c>
      <c r="W750" s="116"/>
      <c r="X750" s="380"/>
      <c r="Y750" s="380"/>
      <c r="Z750" s="118">
        <v>1754018.0902110117</v>
      </c>
      <c r="AA750" s="698"/>
      <c r="AB750" s="470"/>
      <c r="AC750" s="470">
        <f t="shared" si="52"/>
        <v>1754018.0902110117</v>
      </c>
      <c r="AD750" s="268" t="s">
        <v>3992</v>
      </c>
      <c r="AE750" s="702" t="s">
        <v>3994</v>
      </c>
      <c r="AF750" s="453" t="s">
        <v>4008</v>
      </c>
      <c r="AG750" s="467" t="str">
        <f>VLOOKUP(V750,PQ!$A:$BI,61,0)</f>
        <v>AFILIADO</v>
      </c>
      <c r="AH750" s="484">
        <f t="shared" si="53"/>
        <v>1622221.1709125564</v>
      </c>
      <c r="AI750" s="484">
        <f t="shared" si="55"/>
        <v>587</v>
      </c>
      <c r="AJ750" s="470">
        <v>1100000</v>
      </c>
      <c r="AK750" s="471">
        <v>7.4999999999999997E-2</v>
      </c>
      <c r="AL750" s="470">
        <f t="shared" si="46"/>
        <v>82500</v>
      </c>
      <c r="AM750" s="470">
        <f t="shared" si="47"/>
        <v>38500.000000000007</v>
      </c>
      <c r="AN750" s="470">
        <f t="shared" si="48"/>
        <v>4553.9999999999991</v>
      </c>
      <c r="AO750" s="470">
        <f t="shared" si="49"/>
        <v>1017500</v>
      </c>
      <c r="AP750" s="470">
        <f t="shared" si="50"/>
        <v>654018.0902110117</v>
      </c>
      <c r="AR750" s="764">
        <v>45473</v>
      </c>
    </row>
    <row r="751" spans="1:44" s="381" customFormat="1" ht="16.5" hidden="1" customHeight="1" x14ac:dyDescent="0.2">
      <c r="A751" s="443">
        <v>741</v>
      </c>
      <c r="B751" s="444">
        <v>8</v>
      </c>
      <c r="C751" s="709" t="s">
        <v>21</v>
      </c>
      <c r="D751" s="446">
        <v>45420</v>
      </c>
      <c r="E751" s="444">
        <v>142</v>
      </c>
      <c r="F751" s="759" t="s">
        <v>3087</v>
      </c>
      <c r="G751" s="759" t="s">
        <v>3088</v>
      </c>
      <c r="H751" s="444" t="s">
        <v>2642</v>
      </c>
      <c r="I751" s="719" t="s">
        <v>2931</v>
      </c>
      <c r="J751" s="673" t="s">
        <v>2931</v>
      </c>
      <c r="K751" s="448">
        <v>1</v>
      </c>
      <c r="L751" s="448" t="s">
        <v>3137</v>
      </c>
      <c r="M751" s="446">
        <v>45429</v>
      </c>
      <c r="N751" s="728">
        <v>0.22916666666666666</v>
      </c>
      <c r="O751" s="111">
        <v>45429</v>
      </c>
      <c r="P751" s="115">
        <v>0.79166666666666663</v>
      </c>
      <c r="Q751" s="115" t="s">
        <v>1192</v>
      </c>
      <c r="R751" s="112">
        <v>3213316359</v>
      </c>
      <c r="S751" s="291"/>
      <c r="T751" s="444">
        <v>85218</v>
      </c>
      <c r="U751" s="237">
        <v>129266</v>
      </c>
      <c r="V751" s="110">
        <v>438</v>
      </c>
      <c r="W751" s="116"/>
      <c r="X751" s="380"/>
      <c r="Y751" s="380"/>
      <c r="Z751" s="118">
        <v>673305.19788862474</v>
      </c>
      <c r="AA751" s="698"/>
      <c r="AB751" s="470"/>
      <c r="AC751" s="470">
        <f t="shared" si="52"/>
        <v>673305.19788862474</v>
      </c>
      <c r="AD751" s="751"/>
      <c r="AE751" s="691"/>
      <c r="AF751" s="453" t="s">
        <v>4008</v>
      </c>
      <c r="AG751" s="467" t="str">
        <f>VLOOKUP(V751,PQ!$A:$BI,61,0)</f>
        <v>PROPIO</v>
      </c>
      <c r="AH751" s="484">
        <f t="shared" si="53"/>
        <v>622713.04531927349</v>
      </c>
      <c r="AI751" s="484">
        <f t="shared" si="55"/>
        <v>438</v>
      </c>
      <c r="AJ751" s="470">
        <f t="shared" ref="AJ751:AJ752" si="56">+AC751</f>
        <v>673305.19788862474</v>
      </c>
      <c r="AK751" s="471">
        <v>0</v>
      </c>
      <c r="AL751" s="470"/>
      <c r="AM751" s="470"/>
      <c r="AN751" s="470"/>
      <c r="AO751" s="470"/>
      <c r="AP751" s="470">
        <f t="shared" si="50"/>
        <v>0</v>
      </c>
      <c r="AR751" s="764">
        <v>45473</v>
      </c>
    </row>
    <row r="752" spans="1:44" s="381" customFormat="1" ht="16.5" hidden="1" customHeight="1" x14ac:dyDescent="0.2">
      <c r="A752" s="443">
        <v>742</v>
      </c>
      <c r="B752" s="444">
        <v>8</v>
      </c>
      <c r="C752" s="709" t="s">
        <v>21</v>
      </c>
      <c r="D752" s="446">
        <v>45420</v>
      </c>
      <c r="E752" s="444">
        <v>44</v>
      </c>
      <c r="F752" s="759" t="s">
        <v>1259</v>
      </c>
      <c r="G752" s="759" t="s">
        <v>3090</v>
      </c>
      <c r="H752" s="444" t="s">
        <v>59</v>
      </c>
      <c r="I752" s="719" t="s">
        <v>2931</v>
      </c>
      <c r="J752" s="673" t="s">
        <v>2931</v>
      </c>
      <c r="K752" s="448">
        <v>3</v>
      </c>
      <c r="L752" s="448">
        <v>40</v>
      </c>
      <c r="M752" s="446">
        <v>45429</v>
      </c>
      <c r="N752" s="728">
        <v>0.29166666666666669</v>
      </c>
      <c r="O752" s="111">
        <v>45431</v>
      </c>
      <c r="P752" s="115">
        <v>0.875</v>
      </c>
      <c r="Q752" s="115" t="s">
        <v>3091</v>
      </c>
      <c r="R752" s="112">
        <v>3112023425</v>
      </c>
      <c r="S752" s="291"/>
      <c r="T752" s="444">
        <v>85222</v>
      </c>
      <c r="U752" s="237">
        <v>129252</v>
      </c>
      <c r="V752" s="110">
        <v>447</v>
      </c>
      <c r="W752" s="116"/>
      <c r="X752" s="380"/>
      <c r="Y752" s="380"/>
      <c r="Z752" s="118">
        <v>2422287.5172743145</v>
      </c>
      <c r="AA752" s="698"/>
      <c r="AB752" s="470"/>
      <c r="AC752" s="470">
        <f t="shared" si="52"/>
        <v>2422287.5172743145</v>
      </c>
      <c r="AD752" s="751"/>
      <c r="AE752" s="691"/>
      <c r="AF752" s="453" t="s">
        <v>4008</v>
      </c>
      <c r="AG752" s="467" t="str">
        <f>VLOOKUP(V752,PQ!$A:$BI,61,0)</f>
        <v>PROPIO</v>
      </c>
      <c r="AH752" s="484">
        <f t="shared" si="53"/>
        <v>2240276.8332263227</v>
      </c>
      <c r="AI752" s="484">
        <f t="shared" si="55"/>
        <v>447</v>
      </c>
      <c r="AJ752" s="470">
        <f t="shared" si="56"/>
        <v>2422287.5172743145</v>
      </c>
      <c r="AK752" s="471">
        <v>0</v>
      </c>
      <c r="AL752" s="470"/>
      <c r="AM752" s="470"/>
      <c r="AN752" s="470"/>
      <c r="AO752" s="470"/>
      <c r="AP752" s="470">
        <f t="shared" si="50"/>
        <v>0</v>
      </c>
      <c r="AR752" s="764">
        <v>45473</v>
      </c>
    </row>
    <row r="753" spans="1:44" s="381" customFormat="1" ht="16.5" hidden="1" customHeight="1" x14ac:dyDescent="0.2">
      <c r="A753" s="443">
        <v>743</v>
      </c>
      <c r="B753" s="444">
        <v>8</v>
      </c>
      <c r="C753" s="709" t="s">
        <v>21</v>
      </c>
      <c r="D753" s="446">
        <v>45420</v>
      </c>
      <c r="E753" s="444">
        <v>76</v>
      </c>
      <c r="F753" s="759" t="s">
        <v>27</v>
      </c>
      <c r="G753" s="759" t="s">
        <v>3025</v>
      </c>
      <c r="H753" s="444" t="s">
        <v>2665</v>
      </c>
      <c r="I753" s="719" t="s">
        <v>2931</v>
      </c>
      <c r="J753" s="673" t="s">
        <v>2931</v>
      </c>
      <c r="K753" s="448">
        <v>2</v>
      </c>
      <c r="L753" s="448">
        <v>15</v>
      </c>
      <c r="M753" s="446">
        <v>45429</v>
      </c>
      <c r="N753" s="728">
        <v>0.1875</v>
      </c>
      <c r="O753" s="111">
        <v>45430</v>
      </c>
      <c r="P753" s="115">
        <v>0.70833333333333337</v>
      </c>
      <c r="Q753" s="115" t="s">
        <v>3026</v>
      </c>
      <c r="R753" s="112">
        <v>3006305832</v>
      </c>
      <c r="S753" s="291"/>
      <c r="T753" s="444">
        <v>85223</v>
      </c>
      <c r="U753" s="237">
        <v>129253</v>
      </c>
      <c r="V753" s="110">
        <v>576</v>
      </c>
      <c r="W753" s="116"/>
      <c r="X753" s="380"/>
      <c r="Y753" s="380"/>
      <c r="Z753" s="118">
        <v>1455890.3957772495</v>
      </c>
      <c r="AA753" s="698"/>
      <c r="AB753" s="470"/>
      <c r="AC753" s="470">
        <f t="shared" si="52"/>
        <v>1455890.3957772495</v>
      </c>
      <c r="AD753" s="751"/>
      <c r="AE753" s="691"/>
      <c r="AF753" s="453" t="s">
        <v>4008</v>
      </c>
      <c r="AG753" s="467" t="str">
        <f>VLOOKUP(V753,PQ!$A:$BI,61,0)</f>
        <v>AFILIADO</v>
      </c>
      <c r="AH753" s="484">
        <f t="shared" si="53"/>
        <v>1346494.791438547</v>
      </c>
      <c r="AI753" s="484">
        <f t="shared" si="55"/>
        <v>576</v>
      </c>
      <c r="AJ753" s="470">
        <v>1300000</v>
      </c>
      <c r="AK753" s="471">
        <v>7.4999999999999997E-2</v>
      </c>
      <c r="AL753" s="470">
        <f t="shared" si="46"/>
        <v>97500</v>
      </c>
      <c r="AM753" s="470">
        <f t="shared" si="47"/>
        <v>45500.000000000007</v>
      </c>
      <c r="AN753" s="470">
        <f t="shared" si="48"/>
        <v>5381.9999999999991</v>
      </c>
      <c r="AO753" s="470">
        <f t="shared" si="49"/>
        <v>1202500</v>
      </c>
      <c r="AP753" s="470">
        <f t="shared" si="50"/>
        <v>155890.39577724948</v>
      </c>
      <c r="AR753" s="764">
        <v>45473</v>
      </c>
    </row>
    <row r="754" spans="1:44" s="381" customFormat="1" ht="16.5" hidden="1" customHeight="1" x14ac:dyDescent="0.2">
      <c r="A754" s="443">
        <v>744</v>
      </c>
      <c r="B754" s="444">
        <v>8</v>
      </c>
      <c r="C754" s="709" t="s">
        <v>21</v>
      </c>
      <c r="D754" s="446">
        <v>45420</v>
      </c>
      <c r="E754" s="444">
        <v>35</v>
      </c>
      <c r="F754" s="759" t="s">
        <v>461</v>
      </c>
      <c r="G754" s="759" t="s">
        <v>3092</v>
      </c>
      <c r="H754" s="444" t="s">
        <v>4003</v>
      </c>
      <c r="I754" s="719" t="s">
        <v>2931</v>
      </c>
      <c r="J754" s="673" t="s">
        <v>2931</v>
      </c>
      <c r="K754" s="448">
        <v>2</v>
      </c>
      <c r="L754" s="448">
        <v>37</v>
      </c>
      <c r="M754" s="446">
        <v>45429</v>
      </c>
      <c r="N754" s="728">
        <v>0.20833333333333334</v>
      </c>
      <c r="O754" s="111">
        <v>45430</v>
      </c>
      <c r="P754" s="115">
        <v>0.875</v>
      </c>
      <c r="Q754" s="115" t="s">
        <v>3093</v>
      </c>
      <c r="R754" s="112">
        <v>310336913</v>
      </c>
      <c r="S754" s="291"/>
      <c r="T754" s="444">
        <v>85211</v>
      </c>
      <c r="U754" s="237">
        <v>129242</v>
      </c>
      <c r="V754" s="110">
        <v>459</v>
      </c>
      <c r="W754" s="116"/>
      <c r="X754" s="380"/>
      <c r="Y754" s="380"/>
      <c r="Z754" s="118">
        <v>1883190.0138194521</v>
      </c>
      <c r="AA754" s="698"/>
      <c r="AB754" s="470"/>
      <c r="AC754" s="470">
        <f t="shared" si="52"/>
        <v>1883190.0138194521</v>
      </c>
      <c r="AD754" s="751"/>
      <c r="AE754" s="691"/>
      <c r="AF754" s="453" t="s">
        <v>4008</v>
      </c>
      <c r="AG754" s="467" t="str">
        <f>VLOOKUP(V754,PQ!$A:$BI,61,0)</f>
        <v>AFILIADO</v>
      </c>
      <c r="AH754" s="484">
        <f t="shared" si="53"/>
        <v>1741687.1161810586</v>
      </c>
      <c r="AI754" s="484">
        <f t="shared" si="55"/>
        <v>459</v>
      </c>
      <c r="AJ754" s="470">
        <v>1600000</v>
      </c>
      <c r="AK754" s="471">
        <v>7.4999999999999997E-2</v>
      </c>
      <c r="AL754" s="470">
        <f t="shared" si="46"/>
        <v>120000</v>
      </c>
      <c r="AM754" s="470">
        <f t="shared" si="47"/>
        <v>56000.000000000007</v>
      </c>
      <c r="AN754" s="470">
        <f t="shared" si="48"/>
        <v>6623.9999999999991</v>
      </c>
      <c r="AO754" s="470">
        <f t="shared" si="49"/>
        <v>1480000</v>
      </c>
      <c r="AP754" s="470">
        <f t="shared" si="50"/>
        <v>283190.01381945214</v>
      </c>
      <c r="AR754" s="764">
        <v>45473</v>
      </c>
    </row>
    <row r="755" spans="1:44" s="381" customFormat="1" ht="16.5" hidden="1" customHeight="1" x14ac:dyDescent="0.2">
      <c r="A755" s="443">
        <v>745</v>
      </c>
      <c r="B755" s="444">
        <v>8</v>
      </c>
      <c r="C755" s="709" t="s">
        <v>21</v>
      </c>
      <c r="D755" s="446">
        <v>45420</v>
      </c>
      <c r="E755" s="444">
        <v>78</v>
      </c>
      <c r="F755" s="759" t="s">
        <v>671</v>
      </c>
      <c r="G755" s="759" t="s">
        <v>3094</v>
      </c>
      <c r="H755" s="444" t="s">
        <v>212</v>
      </c>
      <c r="I755" s="719" t="s">
        <v>2931</v>
      </c>
      <c r="J755" s="673" t="s">
        <v>2931</v>
      </c>
      <c r="K755" s="448">
        <v>2</v>
      </c>
      <c r="L755" s="448">
        <v>15</v>
      </c>
      <c r="M755" s="446">
        <v>45429</v>
      </c>
      <c r="N755" s="728">
        <v>0.29166666666666669</v>
      </c>
      <c r="O755" s="111">
        <v>45430</v>
      </c>
      <c r="P755" s="115">
        <v>0.875</v>
      </c>
      <c r="Q755" s="115" t="s">
        <v>3095</v>
      </c>
      <c r="R755" s="112">
        <v>3105578452</v>
      </c>
      <c r="S755" s="291"/>
      <c r="T755" s="444">
        <v>85224</v>
      </c>
      <c r="U755" s="237">
        <v>129255</v>
      </c>
      <c r="V755" s="110">
        <v>468</v>
      </c>
      <c r="W755" s="116"/>
      <c r="X755" s="380"/>
      <c r="Y755" s="380"/>
      <c r="Z755" s="118">
        <v>1865815.9756236719</v>
      </c>
      <c r="AA755" s="698"/>
      <c r="AB755" s="470"/>
      <c r="AC755" s="470">
        <f t="shared" si="52"/>
        <v>1865815.9756236719</v>
      </c>
      <c r="AD755" s="751"/>
      <c r="AE755" s="691"/>
      <c r="AF755" s="453" t="s">
        <v>4008</v>
      </c>
      <c r="AG755" s="467" t="str">
        <f>VLOOKUP(V755,PQ!$A:$BI,61,0)</f>
        <v>PROPIO</v>
      </c>
      <c r="AH755" s="484">
        <f t="shared" si="53"/>
        <v>1725618.5632153093</v>
      </c>
      <c r="AI755" s="484">
        <f t="shared" si="55"/>
        <v>468</v>
      </c>
      <c r="AJ755" s="470">
        <f>+AC755</f>
        <v>1865815.9756236719</v>
      </c>
      <c r="AK755" s="471">
        <v>0</v>
      </c>
      <c r="AL755" s="470"/>
      <c r="AM755" s="470"/>
      <c r="AN755" s="470"/>
      <c r="AO755" s="470"/>
      <c r="AP755" s="470">
        <f>+AC755-AJ755</f>
        <v>0</v>
      </c>
      <c r="AR755" s="764">
        <v>45473</v>
      </c>
    </row>
    <row r="756" spans="1:44" s="381" customFormat="1" ht="16.5" hidden="1" customHeight="1" x14ac:dyDescent="0.2">
      <c r="A756" s="443">
        <v>746</v>
      </c>
      <c r="B756" s="444">
        <v>8</v>
      </c>
      <c r="C756" s="709" t="s">
        <v>21</v>
      </c>
      <c r="D756" s="446">
        <v>45420</v>
      </c>
      <c r="E756" s="444">
        <v>121</v>
      </c>
      <c r="F756" s="759" t="s">
        <v>3096</v>
      </c>
      <c r="G756" s="759" t="s">
        <v>3097</v>
      </c>
      <c r="H756" s="444" t="s">
        <v>240</v>
      </c>
      <c r="I756" s="719" t="s">
        <v>2931</v>
      </c>
      <c r="J756" s="673" t="s">
        <v>2931</v>
      </c>
      <c r="K756" s="448">
        <v>1</v>
      </c>
      <c r="L756" s="448" t="s">
        <v>3138</v>
      </c>
      <c r="M756" s="446">
        <v>45429</v>
      </c>
      <c r="N756" s="728">
        <v>0.22916666666666666</v>
      </c>
      <c r="O756" s="111">
        <v>45429</v>
      </c>
      <c r="P756" s="115">
        <v>0.70833333333333337</v>
      </c>
      <c r="Q756" s="115" t="s">
        <v>3098</v>
      </c>
      <c r="R756" s="112">
        <v>3192903369</v>
      </c>
      <c r="S756" s="291"/>
      <c r="T756" s="444">
        <v>85215</v>
      </c>
      <c r="U756" s="237">
        <v>129246</v>
      </c>
      <c r="V756" s="110">
        <v>301</v>
      </c>
      <c r="W756" s="116"/>
      <c r="X756" s="380"/>
      <c r="Y756" s="380"/>
      <c r="Z756" s="118">
        <v>819851.15969284507</v>
      </c>
      <c r="AA756" s="698"/>
      <c r="AB756" s="470"/>
      <c r="AC756" s="470">
        <f t="shared" si="52"/>
        <v>819851.15969284507</v>
      </c>
      <c r="AD756" s="751"/>
      <c r="AE756" s="691"/>
      <c r="AF756" s="453" t="s">
        <v>4008</v>
      </c>
      <c r="AG756" s="467" t="str">
        <f>VLOOKUP(V756,PQ!$A:$BI,61,0)</f>
        <v>AFILIADO</v>
      </c>
      <c r="AH756" s="484">
        <f t="shared" si="53"/>
        <v>758247.54355352465</v>
      </c>
      <c r="AI756" s="484">
        <f t="shared" si="55"/>
        <v>301</v>
      </c>
      <c r="AJ756" s="470">
        <v>750000</v>
      </c>
      <c r="AK756" s="471">
        <v>7.4999999999999997E-2</v>
      </c>
      <c r="AL756" s="470">
        <f t="shared" si="46"/>
        <v>56250</v>
      </c>
      <c r="AM756" s="470">
        <f t="shared" si="47"/>
        <v>26250.000000000004</v>
      </c>
      <c r="AN756" s="470">
        <f t="shared" si="48"/>
        <v>3104.9999999999995</v>
      </c>
      <c r="AO756" s="470">
        <f t="shared" si="49"/>
        <v>693750</v>
      </c>
      <c r="AP756" s="470">
        <f t="shared" si="50"/>
        <v>69851.159692845074</v>
      </c>
      <c r="AR756" s="764">
        <v>45473</v>
      </c>
    </row>
    <row r="757" spans="1:44" s="381" customFormat="1" ht="16.5" hidden="1" customHeight="1" x14ac:dyDescent="0.2">
      <c r="A757" s="443">
        <v>747</v>
      </c>
      <c r="B757" s="444">
        <v>8</v>
      </c>
      <c r="C757" s="709" t="s">
        <v>21</v>
      </c>
      <c r="D757" s="446">
        <v>45420</v>
      </c>
      <c r="E757" s="444">
        <v>39</v>
      </c>
      <c r="F757" s="759" t="s">
        <v>899</v>
      </c>
      <c r="G757" s="759" t="s">
        <v>899</v>
      </c>
      <c r="H757" s="444" t="s">
        <v>4000</v>
      </c>
      <c r="I757" s="719" t="s">
        <v>2931</v>
      </c>
      <c r="J757" s="673" t="s">
        <v>2931</v>
      </c>
      <c r="K757" s="448">
        <v>1</v>
      </c>
      <c r="L757" s="448">
        <v>13</v>
      </c>
      <c r="M757" s="446">
        <v>45429</v>
      </c>
      <c r="N757" s="728">
        <v>0.25</v>
      </c>
      <c r="O757" s="111">
        <v>45429</v>
      </c>
      <c r="P757" s="115">
        <v>0.83333333333333337</v>
      </c>
      <c r="Q757" s="115" t="s">
        <v>195</v>
      </c>
      <c r="R757" s="112">
        <v>3002215286</v>
      </c>
      <c r="S757" s="291"/>
      <c r="T757" s="444">
        <v>85225</v>
      </c>
      <c r="U757" s="237">
        <v>129265</v>
      </c>
      <c r="V757" s="110">
        <v>402</v>
      </c>
      <c r="W757" s="116"/>
      <c r="X757" s="380"/>
      <c r="Y757" s="380"/>
      <c r="Z757" s="118">
        <v>1754018.0902110117</v>
      </c>
      <c r="AA757" s="698"/>
      <c r="AB757" s="470"/>
      <c r="AC757" s="470">
        <f t="shared" ref="AC757:AC788" si="57">Z757+(AA757*AB757)</f>
        <v>1754018.0902110117</v>
      </c>
      <c r="AD757" s="268" t="s">
        <v>3992</v>
      </c>
      <c r="AE757" s="702" t="s">
        <v>3994</v>
      </c>
      <c r="AF757" s="453" t="s">
        <v>4008</v>
      </c>
      <c r="AG757" s="467" t="str">
        <f>VLOOKUP(V757,PQ!$A:$BI,61,0)</f>
        <v>AFILIADO</v>
      </c>
      <c r="AH757" s="484">
        <f t="shared" si="53"/>
        <v>1622221.1709125564</v>
      </c>
      <c r="AI757" s="484">
        <f t="shared" si="55"/>
        <v>402</v>
      </c>
      <c r="AJ757" s="470">
        <v>1100000</v>
      </c>
      <c r="AK757" s="471">
        <v>7.4999999999999997E-2</v>
      </c>
      <c r="AL757" s="470">
        <f t="shared" ref="AL757:AL820" si="58">+AJ757*AK757</f>
        <v>82500</v>
      </c>
      <c r="AM757" s="470">
        <f t="shared" ref="AM757:AM820" si="59">+AJ757*3.5%</f>
        <v>38500.000000000007</v>
      </c>
      <c r="AN757" s="470">
        <f t="shared" ref="AN757:AN820" si="60">+AJ757*0.414%</f>
        <v>4553.9999999999991</v>
      </c>
      <c r="AO757" s="470">
        <f t="shared" ref="AO757:AO820" si="61">+AJ757-AL757</f>
        <v>1017500</v>
      </c>
      <c r="AP757" s="470">
        <f t="shared" ref="AP757:AP820" si="62">+AC757-AJ757</f>
        <v>654018.0902110117</v>
      </c>
      <c r="AR757" s="764">
        <v>45473</v>
      </c>
    </row>
    <row r="758" spans="1:44" s="381" customFormat="1" ht="16.5" hidden="1" customHeight="1" x14ac:dyDescent="0.2">
      <c r="A758" s="443">
        <v>748</v>
      </c>
      <c r="B758" s="454"/>
      <c r="C758" s="710" t="s">
        <v>2757</v>
      </c>
      <c r="D758" s="456">
        <v>45411</v>
      </c>
      <c r="E758" s="454">
        <v>209</v>
      </c>
      <c r="F758" s="760" t="s">
        <v>2974</v>
      </c>
      <c r="G758" s="760" t="s">
        <v>2974</v>
      </c>
      <c r="H758" s="454"/>
      <c r="I758" s="717" t="s">
        <v>2975</v>
      </c>
      <c r="J758" s="671" t="s">
        <v>2976</v>
      </c>
      <c r="K758" s="457">
        <v>2</v>
      </c>
      <c r="L758" s="457">
        <v>30</v>
      </c>
      <c r="M758" s="456">
        <v>45430</v>
      </c>
      <c r="N758" s="729">
        <v>0.25</v>
      </c>
      <c r="O758" s="183">
        <v>45430</v>
      </c>
      <c r="P758" s="368" t="s">
        <v>2977</v>
      </c>
      <c r="Q758" s="368" t="s">
        <v>2978</v>
      </c>
      <c r="R758" s="322" t="s">
        <v>2979</v>
      </c>
      <c r="S758" s="686" t="s">
        <v>3139</v>
      </c>
      <c r="T758" s="454"/>
      <c r="U758" s="738"/>
      <c r="V758" s="186"/>
      <c r="W758" s="369"/>
      <c r="X758" s="186"/>
      <c r="Y758" s="186"/>
      <c r="Z758" s="369"/>
      <c r="AA758" s="687"/>
      <c r="AB758" s="470"/>
      <c r="AC758" s="470">
        <f t="shared" si="57"/>
        <v>0</v>
      </c>
      <c r="AD758" s="290" t="s">
        <v>827</v>
      </c>
      <c r="AE758" s="691"/>
      <c r="AF758" s="453"/>
      <c r="AG758" s="467" t="s">
        <v>827</v>
      </c>
      <c r="AH758" s="484"/>
      <c r="AI758" s="484"/>
      <c r="AJ758" s="470"/>
      <c r="AK758" s="471"/>
      <c r="AL758" s="470"/>
      <c r="AM758" s="470"/>
      <c r="AN758" s="470"/>
      <c r="AO758" s="470"/>
      <c r="AP758" s="470"/>
      <c r="AR758" s="764">
        <v>45473</v>
      </c>
    </row>
    <row r="759" spans="1:44" s="381" customFormat="1" ht="16.5" hidden="1" customHeight="1" x14ac:dyDescent="0.2">
      <c r="A759" s="443">
        <v>749</v>
      </c>
      <c r="B759" s="444">
        <v>8</v>
      </c>
      <c r="C759" s="709" t="s">
        <v>21</v>
      </c>
      <c r="D759" s="446">
        <v>45420</v>
      </c>
      <c r="E759" s="444">
        <v>136</v>
      </c>
      <c r="F759" s="759" t="s">
        <v>3140</v>
      </c>
      <c r="G759" s="759" t="s">
        <v>2846</v>
      </c>
      <c r="H759" s="444" t="s">
        <v>2955</v>
      </c>
      <c r="I759" s="719" t="s">
        <v>2931</v>
      </c>
      <c r="J759" s="673" t="s">
        <v>2931</v>
      </c>
      <c r="K759" s="448">
        <v>1</v>
      </c>
      <c r="L759" s="448">
        <v>39</v>
      </c>
      <c r="M759" s="446">
        <v>45430</v>
      </c>
      <c r="N759" s="728">
        <v>0.25</v>
      </c>
      <c r="O759" s="111">
        <v>45430</v>
      </c>
      <c r="P759" s="115">
        <v>0.79166666666666663</v>
      </c>
      <c r="Q759" s="115" t="s">
        <v>2847</v>
      </c>
      <c r="R759" s="112" t="s">
        <v>3089</v>
      </c>
      <c r="S759" s="291"/>
      <c r="T759" s="444">
        <v>85242</v>
      </c>
      <c r="U759" s="237">
        <v>129278</v>
      </c>
      <c r="V759" s="110">
        <v>195</v>
      </c>
      <c r="W759" s="116"/>
      <c r="X759" s="380"/>
      <c r="Y759" s="380"/>
      <c r="Z759" s="118">
        <v>931649.04510550585</v>
      </c>
      <c r="AA759" s="698"/>
      <c r="AB759" s="470"/>
      <c r="AC759" s="470">
        <f t="shared" si="57"/>
        <v>931649.04510550585</v>
      </c>
      <c r="AD759" s="751"/>
      <c r="AE759" s="691"/>
      <c r="AF759" s="453" t="s">
        <v>4008</v>
      </c>
      <c r="AG759" s="467" t="str">
        <f>VLOOKUP(V759,PQ!$A:$BI,61,0)</f>
        <v>SOCIO</v>
      </c>
      <c r="AH759" s="484">
        <f t="shared" si="53"/>
        <v>861644.93585627817</v>
      </c>
      <c r="AI759" s="484">
        <f t="shared" si="55"/>
        <v>195</v>
      </c>
      <c r="AJ759" s="470">
        <v>900000</v>
      </c>
      <c r="AK759" s="471">
        <v>7.4999999999999997E-2</v>
      </c>
      <c r="AL759" s="470">
        <f t="shared" si="58"/>
        <v>67500</v>
      </c>
      <c r="AM759" s="470">
        <f t="shared" si="59"/>
        <v>31500.000000000004</v>
      </c>
      <c r="AN759" s="470">
        <f t="shared" si="60"/>
        <v>3725.9999999999995</v>
      </c>
      <c r="AO759" s="470">
        <f t="shared" si="61"/>
        <v>832500</v>
      </c>
      <c r="AP759" s="470">
        <f t="shared" si="62"/>
        <v>31649.045105505851</v>
      </c>
      <c r="AR759" s="764">
        <v>45473</v>
      </c>
    </row>
    <row r="760" spans="1:44" s="381" customFormat="1" ht="16.5" hidden="1" customHeight="1" x14ac:dyDescent="0.2">
      <c r="A760" s="443">
        <v>750</v>
      </c>
      <c r="B760" s="444">
        <v>8</v>
      </c>
      <c r="C760" s="709" t="s">
        <v>21</v>
      </c>
      <c r="D760" s="446">
        <v>45420</v>
      </c>
      <c r="E760" s="444">
        <v>123</v>
      </c>
      <c r="F760" s="759" t="s">
        <v>410</v>
      </c>
      <c r="G760" s="759" t="s">
        <v>3099</v>
      </c>
      <c r="H760" s="444" t="s">
        <v>4004</v>
      </c>
      <c r="I760" s="719" t="s">
        <v>2931</v>
      </c>
      <c r="J760" s="673" t="s">
        <v>2931</v>
      </c>
      <c r="K760" s="448">
        <v>1</v>
      </c>
      <c r="L760" s="448">
        <v>24</v>
      </c>
      <c r="M760" s="446">
        <v>45430</v>
      </c>
      <c r="N760" s="728">
        <v>0.20833333333333334</v>
      </c>
      <c r="O760" s="111">
        <v>45430</v>
      </c>
      <c r="P760" s="115">
        <v>0.79166666666666663</v>
      </c>
      <c r="Q760" s="115" t="s">
        <v>3100</v>
      </c>
      <c r="R760" s="112">
        <v>3132892963</v>
      </c>
      <c r="S760" s="291"/>
      <c r="T760" s="444">
        <v>85243</v>
      </c>
      <c r="U760" s="237">
        <v>129279</v>
      </c>
      <c r="V760" s="110">
        <v>378</v>
      </c>
      <c r="W760" s="116"/>
      <c r="X760" s="380"/>
      <c r="Y760" s="380"/>
      <c r="Z760" s="118">
        <v>598773.2742801843</v>
      </c>
      <c r="AA760" s="698"/>
      <c r="AB760" s="470"/>
      <c r="AC760" s="470">
        <f t="shared" si="57"/>
        <v>598773.2742801843</v>
      </c>
      <c r="AD760" s="751"/>
      <c r="AE760" s="691"/>
      <c r="AF760" s="453" t="s">
        <v>4008</v>
      </c>
      <c r="AG760" s="467" t="str">
        <f>VLOOKUP(V760,PQ!$A:$BI,61,0)</f>
        <v>SOCIO</v>
      </c>
      <c r="AH760" s="484">
        <f t="shared" si="53"/>
        <v>553781.45045077126</v>
      </c>
      <c r="AI760" s="484">
        <f t="shared" si="55"/>
        <v>378</v>
      </c>
      <c r="AJ760" s="470">
        <v>550000</v>
      </c>
      <c r="AK760" s="471">
        <v>7.4999999999999997E-2</v>
      </c>
      <c r="AL760" s="470">
        <f t="shared" si="58"/>
        <v>41250</v>
      </c>
      <c r="AM760" s="470">
        <f t="shared" si="59"/>
        <v>19250.000000000004</v>
      </c>
      <c r="AN760" s="470">
        <f t="shared" si="60"/>
        <v>2276.9999999999995</v>
      </c>
      <c r="AO760" s="470">
        <f t="shared" si="61"/>
        <v>508750</v>
      </c>
      <c r="AP760" s="470">
        <f t="shared" si="62"/>
        <v>48773.274280184298</v>
      </c>
      <c r="AR760" s="764">
        <v>45473</v>
      </c>
    </row>
    <row r="761" spans="1:44" s="381" customFormat="1" ht="16.5" hidden="1" customHeight="1" x14ac:dyDescent="0.2">
      <c r="A761" s="443">
        <v>751</v>
      </c>
      <c r="B761" s="444">
        <v>8</v>
      </c>
      <c r="C761" s="709" t="s">
        <v>21</v>
      </c>
      <c r="D761" s="446">
        <v>45420</v>
      </c>
      <c r="E761" s="444">
        <v>117</v>
      </c>
      <c r="F761" s="759" t="s">
        <v>135</v>
      </c>
      <c r="G761" s="759" t="s">
        <v>3101</v>
      </c>
      <c r="H761" s="444" t="s">
        <v>137</v>
      </c>
      <c r="I761" s="719" t="s">
        <v>2931</v>
      </c>
      <c r="J761" s="673" t="s">
        <v>2931</v>
      </c>
      <c r="K761" s="448">
        <v>2</v>
      </c>
      <c r="L761" s="448">
        <v>17</v>
      </c>
      <c r="M761" s="446">
        <v>45430</v>
      </c>
      <c r="N761" s="728">
        <v>0.22916666666666666</v>
      </c>
      <c r="O761" s="111">
        <v>45431</v>
      </c>
      <c r="P761" s="115">
        <v>0.91666666666666663</v>
      </c>
      <c r="Q761" s="115" t="s">
        <v>2844</v>
      </c>
      <c r="R761" s="112">
        <v>3227021431</v>
      </c>
      <c r="S761" s="291"/>
      <c r="T761" s="444">
        <v>85244</v>
      </c>
      <c r="U761" s="237">
        <v>129280</v>
      </c>
      <c r="V761" s="110">
        <v>30</v>
      </c>
      <c r="W761" s="116"/>
      <c r="X761" s="380"/>
      <c r="Y761" s="380"/>
      <c r="Z761" s="118">
        <v>1344092.5103645888</v>
      </c>
      <c r="AA761" s="698">
        <v>1</v>
      </c>
      <c r="AB761" s="470">
        <v>1202080</v>
      </c>
      <c r="AC761" s="470">
        <f t="shared" si="57"/>
        <v>2546172.5103645888</v>
      </c>
      <c r="AD761" s="751"/>
      <c r="AE761" s="691"/>
      <c r="AF761" s="453" t="s">
        <v>4008</v>
      </c>
      <c r="AG761" s="467" t="str">
        <f>VLOOKUP(V761,PQ!$A:$BI,61,0)</f>
        <v>SOCIO</v>
      </c>
      <c r="AH761" s="484">
        <f t="shared" si="53"/>
        <v>2354853.1079357937</v>
      </c>
      <c r="AI761" s="484">
        <f t="shared" si="55"/>
        <v>30</v>
      </c>
      <c r="AJ761" s="470">
        <v>2350000</v>
      </c>
      <c r="AK761" s="471">
        <v>7.4999999999999997E-2</v>
      </c>
      <c r="AL761" s="470">
        <f t="shared" si="58"/>
        <v>176250</v>
      </c>
      <c r="AM761" s="470">
        <f t="shared" si="59"/>
        <v>82250.000000000015</v>
      </c>
      <c r="AN761" s="470">
        <f t="shared" si="60"/>
        <v>9728.9999999999982</v>
      </c>
      <c r="AO761" s="470">
        <f t="shared" si="61"/>
        <v>2173750</v>
      </c>
      <c r="AP761" s="470">
        <f t="shared" si="62"/>
        <v>196172.51036458882</v>
      </c>
      <c r="AR761" s="764">
        <v>45473</v>
      </c>
    </row>
    <row r="762" spans="1:44" s="381" customFormat="1" ht="16.5" hidden="1" customHeight="1" x14ac:dyDescent="0.2">
      <c r="A762" s="443">
        <v>752</v>
      </c>
      <c r="B762" s="444"/>
      <c r="C762" s="709" t="s">
        <v>2757</v>
      </c>
      <c r="D762" s="446">
        <v>45428</v>
      </c>
      <c r="E762" s="444">
        <v>205</v>
      </c>
      <c r="F762" s="759" t="s">
        <v>2930</v>
      </c>
      <c r="G762" s="759" t="s">
        <v>2930</v>
      </c>
      <c r="H762" s="444" t="s">
        <v>2937</v>
      </c>
      <c r="I762" s="719" t="s">
        <v>2931</v>
      </c>
      <c r="J762" s="673" t="s">
        <v>2931</v>
      </c>
      <c r="K762" s="448">
        <v>3</v>
      </c>
      <c r="L762" s="448">
        <v>15</v>
      </c>
      <c r="M762" s="446">
        <v>45430</v>
      </c>
      <c r="N762" s="728">
        <v>0.25</v>
      </c>
      <c r="O762" s="111">
        <v>45432</v>
      </c>
      <c r="P762" s="115" t="s">
        <v>642</v>
      </c>
      <c r="Q762" s="115" t="s">
        <v>2932</v>
      </c>
      <c r="R762" s="112">
        <v>3202699044</v>
      </c>
      <c r="S762" s="291"/>
      <c r="T762" s="444">
        <v>85245</v>
      </c>
      <c r="U762" s="237">
        <v>129281</v>
      </c>
      <c r="V762" s="110">
        <v>207</v>
      </c>
      <c r="W762" s="116"/>
      <c r="X762" s="380"/>
      <c r="Y762" s="380"/>
      <c r="Z762" s="118">
        <v>3481170.9515241929</v>
      </c>
      <c r="AA762" s="698"/>
      <c r="AB762" s="470"/>
      <c r="AC762" s="470">
        <f t="shared" si="57"/>
        <v>3481170.9515241929</v>
      </c>
      <c r="AD762" s="751"/>
      <c r="AE762" s="691"/>
      <c r="AF762" s="453" t="s">
        <v>4008</v>
      </c>
      <c r="AG762" s="467" t="str">
        <f>VLOOKUP(V762,PQ!$A:$BI,61,0)</f>
        <v>SOCIO</v>
      </c>
      <c r="AH762" s="484">
        <f t="shared" si="53"/>
        <v>3219595.7662266651</v>
      </c>
      <c r="AI762" s="484">
        <f t="shared" si="55"/>
        <v>207</v>
      </c>
      <c r="AJ762" s="470">
        <v>3000000</v>
      </c>
      <c r="AK762" s="471">
        <v>7.4999999999999997E-2</v>
      </c>
      <c r="AL762" s="470">
        <f t="shared" si="58"/>
        <v>225000</v>
      </c>
      <c r="AM762" s="470">
        <f t="shared" si="59"/>
        <v>105000.00000000001</v>
      </c>
      <c r="AN762" s="470">
        <f t="shared" si="60"/>
        <v>12419.999999999998</v>
      </c>
      <c r="AO762" s="470">
        <f t="shared" si="61"/>
        <v>2775000</v>
      </c>
      <c r="AP762" s="470">
        <f t="shared" si="62"/>
        <v>481170.95152419293</v>
      </c>
      <c r="AR762" s="764">
        <v>45473</v>
      </c>
    </row>
    <row r="763" spans="1:44" s="381" customFormat="1" ht="16.5" hidden="1" customHeight="1" x14ac:dyDescent="0.2">
      <c r="A763" s="443">
        <v>753</v>
      </c>
      <c r="B763" s="444">
        <v>8</v>
      </c>
      <c r="C763" s="709" t="s">
        <v>21</v>
      </c>
      <c r="D763" s="446">
        <v>45420</v>
      </c>
      <c r="E763" s="444">
        <v>21</v>
      </c>
      <c r="F763" s="759" t="s">
        <v>471</v>
      </c>
      <c r="G763" s="759" t="s">
        <v>3023</v>
      </c>
      <c r="H763" s="444" t="s">
        <v>225</v>
      </c>
      <c r="I763" s="719" t="s">
        <v>2931</v>
      </c>
      <c r="J763" s="673" t="s">
        <v>2931</v>
      </c>
      <c r="K763" s="448">
        <v>5</v>
      </c>
      <c r="L763" s="448">
        <v>26</v>
      </c>
      <c r="M763" s="446">
        <v>45431</v>
      </c>
      <c r="N763" s="728">
        <v>0.20833333333333334</v>
      </c>
      <c r="O763" s="111">
        <v>45435</v>
      </c>
      <c r="P763" s="115">
        <v>0.875</v>
      </c>
      <c r="Q763" s="115" t="s">
        <v>3102</v>
      </c>
      <c r="R763" s="112">
        <v>3157907431</v>
      </c>
      <c r="S763" s="291"/>
      <c r="T763" s="444">
        <v>85269</v>
      </c>
      <c r="U763" s="237">
        <v>129320</v>
      </c>
      <c r="V763" s="110">
        <v>343</v>
      </c>
      <c r="W763" s="116"/>
      <c r="X763" s="380"/>
      <c r="Y763" s="380"/>
      <c r="Z763" s="118">
        <v>5162594.6525908317</v>
      </c>
      <c r="AA763" s="698"/>
      <c r="AB763" s="470"/>
      <c r="AC763" s="470">
        <f t="shared" si="57"/>
        <v>5162594.6525908317</v>
      </c>
      <c r="AD763" s="751"/>
      <c r="AE763" s="691"/>
      <c r="AF763" s="453" t="s">
        <v>4008</v>
      </c>
      <c r="AG763" s="467" t="str">
        <f>VLOOKUP(V763,PQ!$A:$BI,61,0)</f>
        <v>SOCIO</v>
      </c>
      <c r="AH763" s="484">
        <f t="shared" si="53"/>
        <v>4774677.2903951565</v>
      </c>
      <c r="AI763" s="484">
        <f t="shared" si="55"/>
        <v>343</v>
      </c>
      <c r="AJ763" s="470">
        <v>4500000</v>
      </c>
      <c r="AK763" s="471">
        <v>7.4999999999999997E-2</v>
      </c>
      <c r="AL763" s="470">
        <f t="shared" si="58"/>
        <v>337500</v>
      </c>
      <c r="AM763" s="470">
        <f t="shared" si="59"/>
        <v>157500.00000000003</v>
      </c>
      <c r="AN763" s="470">
        <f t="shared" si="60"/>
        <v>18629.999999999996</v>
      </c>
      <c r="AO763" s="470">
        <f t="shared" si="61"/>
        <v>4162500</v>
      </c>
      <c r="AP763" s="470">
        <f t="shared" si="62"/>
        <v>662594.65259083174</v>
      </c>
      <c r="AR763" s="764">
        <v>45473</v>
      </c>
    </row>
    <row r="764" spans="1:44" s="381" customFormat="1" ht="16.5" hidden="1" customHeight="1" x14ac:dyDescent="0.2">
      <c r="A764" s="443">
        <v>754</v>
      </c>
      <c r="B764" s="444">
        <v>31</v>
      </c>
      <c r="C764" s="709" t="s">
        <v>139</v>
      </c>
      <c r="D764" s="446">
        <v>45419</v>
      </c>
      <c r="E764" s="444">
        <v>59</v>
      </c>
      <c r="F764" s="759" t="s">
        <v>332</v>
      </c>
      <c r="G764" s="759" t="s">
        <v>332</v>
      </c>
      <c r="H764" s="444" t="s">
        <v>334</v>
      </c>
      <c r="I764" s="344" t="s">
        <v>3077</v>
      </c>
      <c r="J764" s="291" t="s">
        <v>3077</v>
      </c>
      <c r="K764" s="448">
        <v>6</v>
      </c>
      <c r="L764" s="448">
        <v>27</v>
      </c>
      <c r="M764" s="446">
        <v>45432</v>
      </c>
      <c r="N764" s="728">
        <v>4.1666666666666664E-2</v>
      </c>
      <c r="O764" s="111">
        <v>45438</v>
      </c>
      <c r="P764" s="115">
        <v>4.1666666666666664E-2</v>
      </c>
      <c r="Q764" s="115" t="s">
        <v>3074</v>
      </c>
      <c r="R764" s="112">
        <v>3212653942</v>
      </c>
      <c r="S764" s="291" t="s">
        <v>3069</v>
      </c>
      <c r="T764" s="444">
        <v>85270</v>
      </c>
      <c r="U764" s="237">
        <v>129321</v>
      </c>
      <c r="V764" s="110">
        <v>475</v>
      </c>
      <c r="W764" s="116"/>
      <c r="X764" s="380"/>
      <c r="Y764" s="380"/>
      <c r="Z764" s="118">
        <v>6466903.3157385401</v>
      </c>
      <c r="AA764" s="698"/>
      <c r="AB764" s="470"/>
      <c r="AC764" s="470">
        <f t="shared" si="57"/>
        <v>6466903.3157385401</v>
      </c>
      <c r="AD764" s="751"/>
      <c r="AE764" s="691"/>
      <c r="AF764" s="453" t="s">
        <v>4008</v>
      </c>
      <c r="AG764" s="467" t="str">
        <f>VLOOKUP(V764,PQ!$A:$BI,61,0)</f>
        <v>PROPIO</v>
      </c>
      <c r="AH764" s="484">
        <f t="shared" si="53"/>
        <v>5980980.2005939465</v>
      </c>
      <c r="AI764" s="484">
        <f t="shared" si="55"/>
        <v>475</v>
      </c>
      <c r="AJ764" s="470">
        <f>+AC764</f>
        <v>6466903.3157385401</v>
      </c>
      <c r="AK764" s="471">
        <v>0</v>
      </c>
      <c r="AL764" s="470"/>
      <c r="AM764" s="470"/>
      <c r="AN764" s="470"/>
      <c r="AO764" s="470"/>
      <c r="AP764" s="470">
        <f>+AC764-AJ764</f>
        <v>0</v>
      </c>
      <c r="AR764" s="764">
        <v>45473</v>
      </c>
    </row>
    <row r="765" spans="1:44" s="381" customFormat="1" ht="16.5" hidden="1" customHeight="1" x14ac:dyDescent="0.2">
      <c r="A765" s="443">
        <v>755</v>
      </c>
      <c r="B765" s="444">
        <v>8</v>
      </c>
      <c r="C765" s="709" t="s">
        <v>21</v>
      </c>
      <c r="D765" s="446">
        <v>45420</v>
      </c>
      <c r="E765" s="444">
        <v>130</v>
      </c>
      <c r="F765" s="759" t="s">
        <v>906</v>
      </c>
      <c r="G765" s="759" t="s">
        <v>3103</v>
      </c>
      <c r="H765" s="444" t="s">
        <v>133</v>
      </c>
      <c r="I765" s="719" t="s">
        <v>2931</v>
      </c>
      <c r="J765" s="673" t="s">
        <v>2931</v>
      </c>
      <c r="K765" s="448">
        <v>1</v>
      </c>
      <c r="L765" s="448">
        <v>18</v>
      </c>
      <c r="M765" s="446">
        <v>45432</v>
      </c>
      <c r="N765" s="728">
        <v>0.33333333333333331</v>
      </c>
      <c r="O765" s="111">
        <v>45432</v>
      </c>
      <c r="P765" s="115">
        <v>0.83333333333333337</v>
      </c>
      <c r="Q765" s="115" t="s">
        <v>3104</v>
      </c>
      <c r="R765" s="112">
        <v>3003627713</v>
      </c>
      <c r="S765" s="291"/>
      <c r="T765" s="444">
        <v>85271</v>
      </c>
      <c r="U765" s="237">
        <v>129322</v>
      </c>
      <c r="V765" s="110">
        <v>378</v>
      </c>
      <c r="W765" s="116"/>
      <c r="X765" s="380"/>
      <c r="Y765" s="380"/>
      <c r="Z765" s="118">
        <v>710571.15969284507</v>
      </c>
      <c r="AA765" s="698"/>
      <c r="AB765" s="470"/>
      <c r="AC765" s="470">
        <f t="shared" si="57"/>
        <v>710571.15969284507</v>
      </c>
      <c r="AD765" s="751"/>
      <c r="AE765" s="691"/>
      <c r="AF765" s="453" t="s">
        <v>4008</v>
      </c>
      <c r="AG765" s="467" t="str">
        <f>VLOOKUP(V765,PQ!$A:$BI,61,0)</f>
        <v>SOCIO</v>
      </c>
      <c r="AH765" s="484">
        <f t="shared" si="53"/>
        <v>657178.84275352466</v>
      </c>
      <c r="AI765" s="484">
        <f t="shared" si="55"/>
        <v>378</v>
      </c>
      <c r="AJ765" s="470">
        <v>650000</v>
      </c>
      <c r="AK765" s="471">
        <v>7.4999999999999997E-2</v>
      </c>
      <c r="AL765" s="470">
        <f t="shared" si="58"/>
        <v>48750</v>
      </c>
      <c r="AM765" s="470">
        <f t="shared" si="59"/>
        <v>22750.000000000004</v>
      </c>
      <c r="AN765" s="470">
        <f t="shared" si="60"/>
        <v>2690.9999999999995</v>
      </c>
      <c r="AO765" s="470">
        <f t="shared" si="61"/>
        <v>601250</v>
      </c>
      <c r="AP765" s="470">
        <f t="shared" si="62"/>
        <v>60571.159692845074</v>
      </c>
      <c r="AR765" s="764">
        <v>45473</v>
      </c>
    </row>
    <row r="766" spans="1:44" s="381" customFormat="1" ht="16.5" hidden="1" customHeight="1" x14ac:dyDescent="0.2">
      <c r="A766" s="443">
        <v>756</v>
      </c>
      <c r="B766" s="444">
        <v>8</v>
      </c>
      <c r="C766" s="709" t="s">
        <v>21</v>
      </c>
      <c r="D766" s="446">
        <v>45420</v>
      </c>
      <c r="E766" s="444">
        <v>118</v>
      </c>
      <c r="F766" s="759" t="s">
        <v>509</v>
      </c>
      <c r="G766" s="759" t="s">
        <v>3105</v>
      </c>
      <c r="H766" s="444" t="s">
        <v>4005</v>
      </c>
      <c r="I766" s="719" t="s">
        <v>2931</v>
      </c>
      <c r="J766" s="673" t="s">
        <v>2931</v>
      </c>
      <c r="K766" s="448">
        <v>2</v>
      </c>
      <c r="L766" s="448">
        <v>28</v>
      </c>
      <c r="M766" s="446">
        <v>45432</v>
      </c>
      <c r="N766" s="728">
        <v>0.20833333333333334</v>
      </c>
      <c r="O766" s="111">
        <v>45433</v>
      </c>
      <c r="P766" s="115">
        <v>0.91666666666666663</v>
      </c>
      <c r="Q766" s="115" t="s">
        <v>2764</v>
      </c>
      <c r="R766" s="112">
        <v>3142959095</v>
      </c>
      <c r="S766" s="291"/>
      <c r="T766" s="444">
        <v>85272</v>
      </c>
      <c r="U766" s="237">
        <v>129327</v>
      </c>
      <c r="V766" s="110">
        <v>459</v>
      </c>
      <c r="W766" s="116"/>
      <c r="X766" s="380"/>
      <c r="Y766" s="380"/>
      <c r="Z766" s="118">
        <v>1435998.472168809</v>
      </c>
      <c r="AA766" s="698"/>
      <c r="AB766" s="470"/>
      <c r="AC766" s="470">
        <f t="shared" si="57"/>
        <v>1435998.472168809</v>
      </c>
      <c r="AD766" s="751"/>
      <c r="AE766" s="691"/>
      <c r="AF766" s="453" t="s">
        <v>4008</v>
      </c>
      <c r="AG766" s="467" t="str">
        <f>VLOOKUP(V766,PQ!$A:$BI,61,0)</f>
        <v>AFILIADO</v>
      </c>
      <c r="AH766" s="484">
        <f t="shared" si="53"/>
        <v>1328097.5469700447</v>
      </c>
      <c r="AI766" s="484">
        <f t="shared" si="55"/>
        <v>459</v>
      </c>
      <c r="AJ766" s="470">
        <v>1250000</v>
      </c>
      <c r="AK766" s="471">
        <v>7.4999999999999997E-2</v>
      </c>
      <c r="AL766" s="470">
        <f t="shared" si="58"/>
        <v>93750</v>
      </c>
      <c r="AM766" s="470">
        <f t="shared" si="59"/>
        <v>43750.000000000007</v>
      </c>
      <c r="AN766" s="470">
        <f t="shared" si="60"/>
        <v>5174.9999999999991</v>
      </c>
      <c r="AO766" s="470">
        <f t="shared" si="61"/>
        <v>1156250</v>
      </c>
      <c r="AP766" s="470">
        <f t="shared" si="62"/>
        <v>185998.47216880904</v>
      </c>
      <c r="AR766" s="764">
        <v>45473</v>
      </c>
    </row>
    <row r="767" spans="1:44" s="381" customFormat="1" ht="16.5" hidden="1" customHeight="1" x14ac:dyDescent="0.2">
      <c r="A767" s="443">
        <v>757</v>
      </c>
      <c r="B767" s="444">
        <v>1</v>
      </c>
      <c r="C767" s="709" t="s">
        <v>674</v>
      </c>
      <c r="D767" s="446">
        <v>45427</v>
      </c>
      <c r="E767" s="444">
        <v>240</v>
      </c>
      <c r="F767" s="759" t="s">
        <v>1357</v>
      </c>
      <c r="G767" s="759" t="s">
        <v>1357</v>
      </c>
      <c r="H767" s="444" t="s">
        <v>158</v>
      </c>
      <c r="I767" s="344" t="s">
        <v>3173</v>
      </c>
      <c r="J767" s="291" t="s">
        <v>3173</v>
      </c>
      <c r="K767" s="448">
        <v>5</v>
      </c>
      <c r="L767" s="448">
        <v>40</v>
      </c>
      <c r="M767" s="446">
        <v>45432</v>
      </c>
      <c r="N767" s="728">
        <v>2.0833333333333332E-2</v>
      </c>
      <c r="O767" s="111">
        <v>45436</v>
      </c>
      <c r="P767" s="115">
        <v>0.33333333333333331</v>
      </c>
      <c r="Q767" s="115" t="s">
        <v>3141</v>
      </c>
      <c r="R767" s="112">
        <v>3124504389</v>
      </c>
      <c r="S767" s="683"/>
      <c r="T767" s="444">
        <v>85273</v>
      </c>
      <c r="U767" s="740"/>
      <c r="V767" s="110">
        <v>342</v>
      </c>
      <c r="W767" s="380"/>
      <c r="X767" s="118"/>
      <c r="Y767" s="380"/>
      <c r="Z767" s="118">
        <v>6193602.8518614024</v>
      </c>
      <c r="AA767" s="248"/>
      <c r="AB767" s="470"/>
      <c r="AC767" s="470">
        <f t="shared" si="57"/>
        <v>6193602.8518614024</v>
      </c>
      <c r="AD767" s="751"/>
      <c r="AE767" s="691"/>
      <c r="AF767" s="453" t="s">
        <v>4008</v>
      </c>
      <c r="AG767" s="467" t="str">
        <f>VLOOKUP(V767,PQ!$A:$BI,61,0)</f>
        <v>SOCIO</v>
      </c>
      <c r="AH767" s="484">
        <f t="shared" si="53"/>
        <v>5728215.5335725369</v>
      </c>
      <c r="AI767" s="484">
        <f t="shared" si="55"/>
        <v>342</v>
      </c>
      <c r="AJ767" s="470">
        <v>6000000</v>
      </c>
      <c r="AK767" s="471">
        <v>7.4999999999999997E-2</v>
      </c>
      <c r="AL767" s="470">
        <f t="shared" si="58"/>
        <v>450000</v>
      </c>
      <c r="AM767" s="470">
        <f t="shared" si="59"/>
        <v>210000.00000000003</v>
      </c>
      <c r="AN767" s="470">
        <f t="shared" si="60"/>
        <v>24839.999999999996</v>
      </c>
      <c r="AO767" s="470">
        <f t="shared" si="61"/>
        <v>5550000</v>
      </c>
      <c r="AP767" s="470">
        <f t="shared" si="62"/>
        <v>193602.85186140239</v>
      </c>
      <c r="AR767" s="764">
        <v>45473</v>
      </c>
    </row>
    <row r="768" spans="1:44" s="381" customFormat="1" ht="16.5" hidden="1" customHeight="1" x14ac:dyDescent="0.2">
      <c r="A768" s="443">
        <v>758</v>
      </c>
      <c r="B768" s="444">
        <v>34</v>
      </c>
      <c r="C768" s="709" t="s">
        <v>139</v>
      </c>
      <c r="D768" s="446">
        <v>45426</v>
      </c>
      <c r="E768" s="444">
        <v>86</v>
      </c>
      <c r="F768" s="759" t="s">
        <v>3143</v>
      </c>
      <c r="G768" s="759" t="s">
        <v>3143</v>
      </c>
      <c r="H768" s="444" t="s">
        <v>56</v>
      </c>
      <c r="I768" s="719" t="s">
        <v>2931</v>
      </c>
      <c r="J768" s="673" t="s">
        <v>2931</v>
      </c>
      <c r="K768" s="448">
        <v>5</v>
      </c>
      <c r="L768" s="448">
        <v>34</v>
      </c>
      <c r="M768" s="446">
        <v>45432</v>
      </c>
      <c r="N768" s="728">
        <v>0.16666666666666666</v>
      </c>
      <c r="O768" s="111">
        <v>45436</v>
      </c>
      <c r="P768" s="115">
        <v>0.625</v>
      </c>
      <c r="Q768" s="115" t="s">
        <v>3142</v>
      </c>
      <c r="R768" s="112">
        <v>3153330651</v>
      </c>
      <c r="S768" s="291" t="s">
        <v>3048</v>
      </c>
      <c r="T768" s="444">
        <v>85274</v>
      </c>
      <c r="U768" s="237">
        <v>129324</v>
      </c>
      <c r="V768" s="110">
        <v>381</v>
      </c>
      <c r="W768" s="110"/>
      <c r="X768" s="110"/>
      <c r="Y768" s="110"/>
      <c r="Z768" s="118">
        <v>1957721.9374278926</v>
      </c>
      <c r="AA768" s="688">
        <v>2</v>
      </c>
      <c r="AB768" s="470">
        <v>1256720</v>
      </c>
      <c r="AC768" s="470">
        <f t="shared" si="57"/>
        <v>4471161.9374278923</v>
      </c>
      <c r="AD768" s="207"/>
      <c r="AE768" s="691"/>
      <c r="AF768" s="453" t="s">
        <v>4008</v>
      </c>
      <c r="AG768" s="467" t="str">
        <f>VLOOKUP(V768,PQ!$A:$BI,61,0)</f>
        <v>SOCIO</v>
      </c>
      <c r="AH768" s="484">
        <f t="shared" si="53"/>
        <v>4135198.8294495605</v>
      </c>
      <c r="AI768" s="484">
        <f t="shared" si="55"/>
        <v>381</v>
      </c>
      <c r="AJ768" s="470">
        <v>4000000</v>
      </c>
      <c r="AK768" s="471">
        <v>7.4999999999999997E-2</v>
      </c>
      <c r="AL768" s="470">
        <f t="shared" si="58"/>
        <v>300000</v>
      </c>
      <c r="AM768" s="470">
        <f t="shared" si="59"/>
        <v>140000</v>
      </c>
      <c r="AN768" s="470">
        <f t="shared" si="60"/>
        <v>16560</v>
      </c>
      <c r="AO768" s="470">
        <f t="shared" si="61"/>
        <v>3700000</v>
      </c>
      <c r="AP768" s="470">
        <f t="shared" si="62"/>
        <v>471161.93742789235</v>
      </c>
      <c r="AR768" s="764">
        <v>45473</v>
      </c>
    </row>
    <row r="769" spans="1:44" s="381" customFormat="1" ht="16.5" customHeight="1" x14ac:dyDescent="0.2">
      <c r="A769" s="453"/>
      <c r="B769" s="453"/>
      <c r="C769" s="709" t="s">
        <v>3171</v>
      </c>
      <c r="D769" s="755">
        <v>45429</v>
      </c>
      <c r="E769" s="444">
        <v>323</v>
      </c>
      <c r="F769" s="759" t="s">
        <v>3167</v>
      </c>
      <c r="G769" s="759" t="s">
        <v>3167</v>
      </c>
      <c r="H769" s="445" t="s">
        <v>97</v>
      </c>
      <c r="I769" s="719" t="s">
        <v>2931</v>
      </c>
      <c r="J769" s="673" t="s">
        <v>2931</v>
      </c>
      <c r="K769" s="448">
        <v>1</v>
      </c>
      <c r="L769" s="448">
        <v>30</v>
      </c>
      <c r="M769" s="446">
        <v>45432</v>
      </c>
      <c r="N769" s="728">
        <v>0.3125</v>
      </c>
      <c r="O769" s="111">
        <v>45432</v>
      </c>
      <c r="P769" s="662" t="s">
        <v>3172</v>
      </c>
      <c r="Q769" s="115" t="s">
        <v>2713</v>
      </c>
      <c r="R769" s="112" t="s">
        <v>693</v>
      </c>
      <c r="S769" s="291" t="s">
        <v>3164</v>
      </c>
      <c r="T769" s="444">
        <v>85275</v>
      </c>
      <c r="U769" s="237">
        <v>129325</v>
      </c>
      <c r="V769" s="110">
        <v>456</v>
      </c>
      <c r="W769" s="110"/>
      <c r="X769" s="110"/>
      <c r="Y769" s="110"/>
      <c r="Z769" s="118">
        <v>288206.84859882609</v>
      </c>
      <c r="AA769" s="688"/>
      <c r="AB769" s="470"/>
      <c r="AC769" s="470">
        <f t="shared" si="57"/>
        <v>288206.84859882609</v>
      </c>
      <c r="AD769" s="207"/>
      <c r="AE769" s="691"/>
      <c r="AF769" s="453" t="s">
        <v>4008</v>
      </c>
      <c r="AG769" s="467" t="str">
        <f>VLOOKUP(V769,PQ!$A:$BI,61,0)</f>
        <v>PROPIO</v>
      </c>
      <c r="AH769" s="484">
        <f t="shared" si="53"/>
        <v>266550.9859951103</v>
      </c>
      <c r="AI769" s="484">
        <f t="shared" si="55"/>
        <v>456</v>
      </c>
      <c r="AJ769" s="470">
        <f>+AC769</f>
        <v>288206.84859882609</v>
      </c>
      <c r="AK769" s="471">
        <v>0</v>
      </c>
      <c r="AL769" s="470"/>
      <c r="AM769" s="470"/>
      <c r="AN769" s="470"/>
      <c r="AO769" s="470"/>
      <c r="AP769" s="470">
        <f>+AC769-AJ769</f>
        <v>0</v>
      </c>
      <c r="AR769" s="764">
        <v>45473</v>
      </c>
    </row>
    <row r="770" spans="1:44" s="381" customFormat="1" ht="16.5" hidden="1" customHeight="1" x14ac:dyDescent="0.2">
      <c r="A770" s="443">
        <v>759</v>
      </c>
      <c r="B770" s="444"/>
      <c r="C770" s="685" t="s">
        <v>2757</v>
      </c>
      <c r="D770" s="446">
        <v>45408</v>
      </c>
      <c r="E770" s="445">
        <v>199</v>
      </c>
      <c r="F770" s="762" t="s">
        <v>2952</v>
      </c>
      <c r="G770" s="762" t="s">
        <v>2952</v>
      </c>
      <c r="H770" s="445" t="s">
        <v>240</v>
      </c>
      <c r="I770" s="719" t="s">
        <v>2931</v>
      </c>
      <c r="J770" s="673" t="s">
        <v>2931</v>
      </c>
      <c r="K770" s="756">
        <v>3</v>
      </c>
      <c r="L770" s="756">
        <v>30</v>
      </c>
      <c r="M770" s="446">
        <v>45433</v>
      </c>
      <c r="N770" s="730">
        <v>0.25</v>
      </c>
      <c r="O770" s="101">
        <v>45435</v>
      </c>
      <c r="P770" s="372" t="s">
        <v>2939</v>
      </c>
      <c r="Q770" s="106" t="s">
        <v>2940</v>
      </c>
      <c r="R770" s="106">
        <v>3112742731</v>
      </c>
      <c r="S770" s="291" t="s">
        <v>2864</v>
      </c>
      <c r="T770" s="444">
        <v>85288</v>
      </c>
      <c r="U770" s="237">
        <v>129369</v>
      </c>
      <c r="V770" s="110">
        <v>396</v>
      </c>
      <c r="W770" s="110"/>
      <c r="X770" s="110"/>
      <c r="Y770" s="110"/>
      <c r="Z770" s="116">
        <v>4147469.8530438729</v>
      </c>
      <c r="AA770" s="695"/>
      <c r="AB770" s="470"/>
      <c r="AC770" s="470">
        <f t="shared" si="57"/>
        <v>4147469.8530438729</v>
      </c>
      <c r="AD770" s="207"/>
      <c r="AE770" s="691"/>
      <c r="AF770" s="453" t="s">
        <v>4008</v>
      </c>
      <c r="AG770" s="467" t="str">
        <f>VLOOKUP(V770,PQ!$A:$BI,61,0)</f>
        <v>SOCIO-AFILIADO</v>
      </c>
      <c r="AH770" s="484">
        <f t="shared" si="53"/>
        <v>3835828.9682861562</v>
      </c>
      <c r="AI770" s="484">
        <f t="shared" si="55"/>
        <v>396</v>
      </c>
      <c r="AJ770" s="470">
        <v>2800000</v>
      </c>
      <c r="AK770" s="471">
        <v>7.4999999999999997E-2</v>
      </c>
      <c r="AL770" s="470">
        <f t="shared" si="58"/>
        <v>210000</v>
      </c>
      <c r="AM770" s="470">
        <f t="shared" si="59"/>
        <v>98000.000000000015</v>
      </c>
      <c r="AN770" s="470">
        <f t="shared" si="60"/>
        <v>11591.999999999998</v>
      </c>
      <c r="AO770" s="470">
        <f t="shared" si="61"/>
        <v>2590000</v>
      </c>
      <c r="AP770" s="470">
        <f t="shared" si="62"/>
        <v>1347469.8530438729</v>
      </c>
      <c r="AR770" s="764">
        <v>45473</v>
      </c>
    </row>
    <row r="771" spans="1:44" s="381" customFormat="1" ht="16.5" hidden="1" customHeight="1" x14ac:dyDescent="0.2">
      <c r="A771" s="443">
        <v>760</v>
      </c>
      <c r="B771" s="444">
        <v>8</v>
      </c>
      <c r="C771" s="709" t="s">
        <v>21</v>
      </c>
      <c r="D771" s="446">
        <v>45420</v>
      </c>
      <c r="E771" s="444">
        <v>123</v>
      </c>
      <c r="F771" s="759" t="s">
        <v>410</v>
      </c>
      <c r="G771" s="759" t="s">
        <v>3106</v>
      </c>
      <c r="H771" s="444" t="s">
        <v>412</v>
      </c>
      <c r="I771" s="719" t="s">
        <v>2931</v>
      </c>
      <c r="J771" s="673" t="s">
        <v>2931</v>
      </c>
      <c r="K771" s="448">
        <v>1</v>
      </c>
      <c r="L771" s="448" t="s">
        <v>3174</v>
      </c>
      <c r="M771" s="446">
        <v>45433</v>
      </c>
      <c r="N771" s="728">
        <v>0.25</v>
      </c>
      <c r="O771" s="111">
        <v>45433</v>
      </c>
      <c r="P771" s="115">
        <v>0.83333333333333337</v>
      </c>
      <c r="Q771" s="115" t="s">
        <v>3107</v>
      </c>
      <c r="R771" s="112">
        <v>3112273318</v>
      </c>
      <c r="S771" s="291" t="s">
        <v>2864</v>
      </c>
      <c r="T771" s="444">
        <v>85291</v>
      </c>
      <c r="U771" s="237"/>
      <c r="V771" s="110">
        <v>410</v>
      </c>
      <c r="W771" s="116"/>
      <c r="X771" s="380"/>
      <c r="Y771" s="380"/>
      <c r="Z771" s="118">
        <v>708053.2742801843</v>
      </c>
      <c r="AA771" s="698"/>
      <c r="AB771" s="470"/>
      <c r="AC771" s="470">
        <f t="shared" si="57"/>
        <v>708053.2742801843</v>
      </c>
      <c r="AD771" s="751"/>
      <c r="AE771" s="691"/>
      <c r="AF771" s="453" t="s">
        <v>4008</v>
      </c>
      <c r="AG771" s="467" t="str">
        <f>VLOOKUP(V771,PQ!$A:$BI,61,0)</f>
        <v>SOCIO</v>
      </c>
      <c r="AH771" s="484">
        <f t="shared" si="53"/>
        <v>654850.15125077125</v>
      </c>
      <c r="AI771" s="484">
        <f t="shared" si="55"/>
        <v>410</v>
      </c>
      <c r="AJ771" s="470">
        <v>700000</v>
      </c>
      <c r="AK771" s="471">
        <v>7.4999999999999997E-2</v>
      </c>
      <c r="AL771" s="470">
        <f t="shared" si="58"/>
        <v>52500</v>
      </c>
      <c r="AM771" s="470">
        <f t="shared" si="59"/>
        <v>24500.000000000004</v>
      </c>
      <c r="AN771" s="470">
        <f t="shared" si="60"/>
        <v>2897.9999999999995</v>
      </c>
      <c r="AO771" s="470">
        <f t="shared" si="61"/>
        <v>647500</v>
      </c>
      <c r="AP771" s="470">
        <f t="shared" si="62"/>
        <v>8053.2742801842978</v>
      </c>
      <c r="AR771" s="764">
        <v>45473</v>
      </c>
    </row>
    <row r="772" spans="1:44" s="381" customFormat="1" ht="16.5" hidden="1" customHeight="1" x14ac:dyDescent="0.2">
      <c r="A772" s="443">
        <v>761</v>
      </c>
      <c r="B772" s="444">
        <v>8</v>
      </c>
      <c r="C772" s="709" t="s">
        <v>21</v>
      </c>
      <c r="D772" s="446">
        <v>45420</v>
      </c>
      <c r="E772" s="444">
        <v>40</v>
      </c>
      <c r="F772" s="759" t="s">
        <v>457</v>
      </c>
      <c r="G772" s="759" t="s">
        <v>3108</v>
      </c>
      <c r="H772" s="444" t="s">
        <v>225</v>
      </c>
      <c r="I772" s="719" t="s">
        <v>2931</v>
      </c>
      <c r="J772" s="673" t="s">
        <v>2931</v>
      </c>
      <c r="K772" s="448">
        <v>3</v>
      </c>
      <c r="L772" s="448">
        <v>41</v>
      </c>
      <c r="M772" s="446">
        <v>45433</v>
      </c>
      <c r="N772" s="728">
        <v>0.29166666666666669</v>
      </c>
      <c r="O772" s="111">
        <v>45435</v>
      </c>
      <c r="P772" s="115">
        <v>0.29166666666666669</v>
      </c>
      <c r="Q772" s="115" t="s">
        <v>199</v>
      </c>
      <c r="R772" s="112">
        <v>3115181294</v>
      </c>
      <c r="S772" s="291" t="s">
        <v>2864</v>
      </c>
      <c r="T772" s="444">
        <v>85292</v>
      </c>
      <c r="U772" s="237">
        <v>129371</v>
      </c>
      <c r="V772" s="110">
        <v>469</v>
      </c>
      <c r="W772" s="116"/>
      <c r="X772" s="380"/>
      <c r="Y772" s="380"/>
      <c r="Z772" s="118">
        <v>4285585.607485326</v>
      </c>
      <c r="AA772" s="698"/>
      <c r="AB772" s="470"/>
      <c r="AC772" s="470">
        <f t="shared" si="57"/>
        <v>4285585.607485326</v>
      </c>
      <c r="AD772" s="751"/>
      <c r="AE772" s="691"/>
      <c r="AF772" s="453" t="s">
        <v>4008</v>
      </c>
      <c r="AG772" s="467" t="str">
        <f>VLOOKUP(V772,PQ!$A:$BI,61,0)</f>
        <v>SOCIO</v>
      </c>
      <c r="AH772" s="484">
        <f t="shared" si="53"/>
        <v>3963566.7049388788</v>
      </c>
      <c r="AI772" s="484">
        <f t="shared" si="55"/>
        <v>469</v>
      </c>
      <c r="AJ772" s="470">
        <v>3900000</v>
      </c>
      <c r="AK772" s="471">
        <v>7.4999999999999997E-2</v>
      </c>
      <c r="AL772" s="470">
        <f t="shared" si="58"/>
        <v>292500</v>
      </c>
      <c r="AM772" s="470">
        <f t="shared" si="59"/>
        <v>136500</v>
      </c>
      <c r="AN772" s="470">
        <f t="shared" si="60"/>
        <v>16145.999999999998</v>
      </c>
      <c r="AO772" s="470">
        <f t="shared" si="61"/>
        <v>3607500</v>
      </c>
      <c r="AP772" s="470">
        <f t="shared" si="62"/>
        <v>385585.60748532601</v>
      </c>
      <c r="AR772" s="764">
        <v>45473</v>
      </c>
    </row>
    <row r="773" spans="1:44" s="381" customFormat="1" ht="16.5" hidden="1" customHeight="1" x14ac:dyDescent="0.2">
      <c r="A773" s="443">
        <v>762</v>
      </c>
      <c r="B773" s="444">
        <v>8</v>
      </c>
      <c r="C773" s="709" t="s">
        <v>21</v>
      </c>
      <c r="D773" s="446">
        <v>45420</v>
      </c>
      <c r="E773" s="444">
        <v>147</v>
      </c>
      <c r="F773" s="759" t="s">
        <v>1152</v>
      </c>
      <c r="G773" s="759" t="s">
        <v>1152</v>
      </c>
      <c r="H773" s="444" t="s">
        <v>2642</v>
      </c>
      <c r="I773" s="719" t="s">
        <v>2931</v>
      </c>
      <c r="J773" s="673" t="s">
        <v>2931</v>
      </c>
      <c r="K773" s="448">
        <v>1</v>
      </c>
      <c r="L773" s="448">
        <v>27</v>
      </c>
      <c r="M773" s="446">
        <v>45433</v>
      </c>
      <c r="N773" s="728">
        <v>0.29166666666666669</v>
      </c>
      <c r="O773" s="111">
        <v>45433</v>
      </c>
      <c r="P773" s="115">
        <v>0.79166666666666663</v>
      </c>
      <c r="Q773" s="115" t="s">
        <v>3109</v>
      </c>
      <c r="R773" s="112">
        <v>3123550519</v>
      </c>
      <c r="S773" s="291" t="s">
        <v>2864</v>
      </c>
      <c r="T773" s="444">
        <v>85293</v>
      </c>
      <c r="U773" s="237">
        <v>129372</v>
      </c>
      <c r="V773" s="110">
        <v>378</v>
      </c>
      <c r="W773" s="116"/>
      <c r="X773" s="380"/>
      <c r="Y773" s="380"/>
      <c r="Z773" s="118">
        <v>727945.19788862474</v>
      </c>
      <c r="AA773" s="698"/>
      <c r="AB773" s="470"/>
      <c r="AC773" s="470">
        <f t="shared" si="57"/>
        <v>727945.19788862474</v>
      </c>
      <c r="AD773" s="751"/>
      <c r="AE773" s="691"/>
      <c r="AF773" s="453" t="s">
        <v>4008</v>
      </c>
      <c r="AG773" s="467" t="str">
        <f>VLOOKUP(V773,PQ!$A:$BI,61,0)</f>
        <v>SOCIO</v>
      </c>
      <c r="AH773" s="484">
        <f t="shared" si="53"/>
        <v>673247.39571927348</v>
      </c>
      <c r="AI773" s="484">
        <f t="shared" si="55"/>
        <v>378</v>
      </c>
      <c r="AJ773" s="470">
        <v>670000</v>
      </c>
      <c r="AK773" s="471">
        <v>7.4999999999999997E-2</v>
      </c>
      <c r="AL773" s="470">
        <f t="shared" si="58"/>
        <v>50250</v>
      </c>
      <c r="AM773" s="470">
        <f t="shared" si="59"/>
        <v>23450.000000000004</v>
      </c>
      <c r="AN773" s="470">
        <f t="shared" si="60"/>
        <v>2773.7999999999997</v>
      </c>
      <c r="AO773" s="470">
        <f t="shared" si="61"/>
        <v>619750</v>
      </c>
      <c r="AP773" s="470">
        <f t="shared" si="62"/>
        <v>57945.197888624738</v>
      </c>
      <c r="AR773" s="764">
        <v>45473</v>
      </c>
    </row>
    <row r="774" spans="1:44" s="381" customFormat="1" ht="16.5" hidden="1" customHeight="1" x14ac:dyDescent="0.2">
      <c r="A774" s="453"/>
      <c r="B774" s="444">
        <v>9</v>
      </c>
      <c r="C774" s="709" t="s">
        <v>21</v>
      </c>
      <c r="D774" s="755">
        <v>45427</v>
      </c>
      <c r="E774" s="444">
        <v>130</v>
      </c>
      <c r="F774" s="759" t="s">
        <v>906</v>
      </c>
      <c r="G774" s="759" t="s">
        <v>3144</v>
      </c>
      <c r="H774" s="444" t="s">
        <v>133</v>
      </c>
      <c r="I774" s="719" t="s">
        <v>2931</v>
      </c>
      <c r="J774" s="673" t="s">
        <v>2931</v>
      </c>
      <c r="K774" s="447">
        <v>1</v>
      </c>
      <c r="L774" s="448">
        <v>80</v>
      </c>
      <c r="M774" s="446">
        <v>45433</v>
      </c>
      <c r="N774" s="728">
        <v>0.29166666666666669</v>
      </c>
      <c r="O774" s="111">
        <v>45433</v>
      </c>
      <c r="P774" s="115">
        <v>0.79166666666666663</v>
      </c>
      <c r="Q774" s="115" t="s">
        <v>3028</v>
      </c>
      <c r="R774" s="112">
        <v>3108601252</v>
      </c>
      <c r="S774" s="291" t="s">
        <v>2864</v>
      </c>
      <c r="T774" s="444">
        <v>85296</v>
      </c>
      <c r="U774" s="237"/>
      <c r="V774" s="110">
        <v>441</v>
      </c>
      <c r="W774" s="110"/>
      <c r="X774" s="110"/>
      <c r="Y774" s="110"/>
      <c r="Z774" s="118">
        <v>819851.15969284507</v>
      </c>
      <c r="AA774" s="688"/>
      <c r="AB774" s="470"/>
      <c r="AC774" s="470">
        <f t="shared" si="57"/>
        <v>819851.15969284507</v>
      </c>
      <c r="AD774" s="207"/>
      <c r="AE774" s="691"/>
      <c r="AF774" s="453" t="s">
        <v>4008</v>
      </c>
      <c r="AG774" s="467" t="str">
        <f>VLOOKUP(V774,PQ!$A:$BI,61,0)</f>
        <v>PROPIO</v>
      </c>
      <c r="AH774" s="484">
        <f t="shared" si="53"/>
        <v>758247.54355352465</v>
      </c>
      <c r="AI774" s="484">
        <f t="shared" si="55"/>
        <v>441</v>
      </c>
      <c r="AJ774" s="470">
        <f>+AC774</f>
        <v>819851.15969284507</v>
      </c>
      <c r="AK774" s="471">
        <v>0</v>
      </c>
      <c r="AL774" s="470"/>
      <c r="AM774" s="470"/>
      <c r="AN774" s="470"/>
      <c r="AO774" s="470"/>
      <c r="AP774" s="470">
        <f>+AC774-AJ774</f>
        <v>0</v>
      </c>
      <c r="AR774" s="764">
        <v>45473</v>
      </c>
    </row>
    <row r="775" spans="1:44" s="381" customFormat="1" ht="16.5" hidden="1" customHeight="1" x14ac:dyDescent="0.2">
      <c r="A775" s="453"/>
      <c r="B775" s="444">
        <v>9</v>
      </c>
      <c r="C775" s="709" t="s">
        <v>21</v>
      </c>
      <c r="D775" s="755">
        <v>45427</v>
      </c>
      <c r="E775" s="444">
        <v>130</v>
      </c>
      <c r="F775" s="759" t="s">
        <v>906</v>
      </c>
      <c r="G775" s="759" t="s">
        <v>3144</v>
      </c>
      <c r="H775" s="444" t="s">
        <v>133</v>
      </c>
      <c r="I775" s="719" t="s">
        <v>2931</v>
      </c>
      <c r="J775" s="673" t="s">
        <v>2931</v>
      </c>
      <c r="K775" s="447">
        <v>1</v>
      </c>
      <c r="L775" s="448">
        <v>80</v>
      </c>
      <c r="M775" s="446">
        <v>45433</v>
      </c>
      <c r="N775" s="728">
        <v>0.29166666666666669</v>
      </c>
      <c r="O775" s="111">
        <v>45433</v>
      </c>
      <c r="P775" s="115">
        <v>0.79166666666666663</v>
      </c>
      <c r="Q775" s="115" t="s">
        <v>3028</v>
      </c>
      <c r="R775" s="112">
        <v>3108601252</v>
      </c>
      <c r="S775" s="291" t="s">
        <v>2864</v>
      </c>
      <c r="T775" s="444">
        <v>85296</v>
      </c>
      <c r="U775" s="237"/>
      <c r="V775" s="110">
        <v>520</v>
      </c>
      <c r="W775" s="110"/>
      <c r="X775" s="110"/>
      <c r="Y775" s="110"/>
      <c r="Z775" s="118">
        <v>819851.15969284507</v>
      </c>
      <c r="AA775" s="688"/>
      <c r="AB775" s="470"/>
      <c r="AC775" s="470">
        <f t="shared" si="57"/>
        <v>819851.15969284507</v>
      </c>
      <c r="AD775" s="207"/>
      <c r="AE775" s="691"/>
      <c r="AF775" s="453" t="s">
        <v>4008</v>
      </c>
      <c r="AG775" s="467" t="str">
        <f>VLOOKUP(V775,PQ!$A:$BI,61,0)</f>
        <v>AFILIADO</v>
      </c>
      <c r="AH775" s="484">
        <f t="shared" si="53"/>
        <v>758247.54355352465</v>
      </c>
      <c r="AI775" s="484">
        <f t="shared" si="55"/>
        <v>520</v>
      </c>
      <c r="AJ775" s="470">
        <v>700000</v>
      </c>
      <c r="AK775" s="471">
        <v>7.4999999999999997E-2</v>
      </c>
      <c r="AL775" s="470">
        <f t="shared" si="58"/>
        <v>52500</v>
      </c>
      <c r="AM775" s="470">
        <f t="shared" si="59"/>
        <v>24500.000000000004</v>
      </c>
      <c r="AN775" s="470">
        <f t="shared" si="60"/>
        <v>2897.9999999999995</v>
      </c>
      <c r="AO775" s="470">
        <f t="shared" si="61"/>
        <v>647500</v>
      </c>
      <c r="AP775" s="470">
        <f t="shared" si="62"/>
        <v>119851.15969284507</v>
      </c>
      <c r="AR775" s="764">
        <v>45473</v>
      </c>
    </row>
    <row r="776" spans="1:44" s="381" customFormat="1" ht="16.5" hidden="1" customHeight="1" x14ac:dyDescent="0.2">
      <c r="A776" s="443">
        <v>764</v>
      </c>
      <c r="B776" s="443">
        <v>8</v>
      </c>
      <c r="C776" s="712" t="s">
        <v>21</v>
      </c>
      <c r="D776" s="461">
        <v>45420</v>
      </c>
      <c r="E776" s="443">
        <v>17</v>
      </c>
      <c r="F776" s="761" t="s">
        <v>110</v>
      </c>
      <c r="G776" s="761" t="s">
        <v>2996</v>
      </c>
      <c r="H776" s="443" t="s">
        <v>247</v>
      </c>
      <c r="I776" s="721" t="s">
        <v>2931</v>
      </c>
      <c r="J776" s="675" t="s">
        <v>2931</v>
      </c>
      <c r="K776" s="462">
        <v>1</v>
      </c>
      <c r="L776" s="462">
        <v>40</v>
      </c>
      <c r="M776" s="461">
        <v>45434</v>
      </c>
      <c r="N776" s="732">
        <v>0.20833333333333334</v>
      </c>
      <c r="O776" s="153">
        <v>45434</v>
      </c>
      <c r="P776" s="370">
        <v>0.79166666666666663</v>
      </c>
      <c r="Q776" s="370" t="s">
        <v>2997</v>
      </c>
      <c r="R776" s="366">
        <v>3123890934</v>
      </c>
      <c r="S776" s="684"/>
      <c r="T776" s="443">
        <v>85305</v>
      </c>
      <c r="U776" s="739">
        <v>129454</v>
      </c>
      <c r="V776" s="109">
        <v>453</v>
      </c>
      <c r="W776" s="371"/>
      <c r="X776" s="386"/>
      <c r="Y776" s="386"/>
      <c r="Z776" s="132">
        <v>540356.44616119331</v>
      </c>
      <c r="AA776" s="700"/>
      <c r="AB776" s="470"/>
      <c r="AC776" s="470">
        <f t="shared" si="57"/>
        <v>540356.44616119331</v>
      </c>
      <c r="AD776" s="752"/>
      <c r="AE776" s="691"/>
      <c r="AF776" s="453" t="s">
        <v>4008</v>
      </c>
      <c r="AG776" s="467" t="str">
        <f>VLOOKUP(V776,PQ!$A:$BI,61,0)</f>
        <v>PROPIO</v>
      </c>
      <c r="AH776" s="484">
        <f t="shared" si="53"/>
        <v>499754.06279664126</v>
      </c>
      <c r="AI776" s="484">
        <f t="shared" si="55"/>
        <v>453</v>
      </c>
      <c r="AJ776" s="470">
        <f>+AC776</f>
        <v>540356.44616119331</v>
      </c>
      <c r="AK776" s="471">
        <v>0</v>
      </c>
      <c r="AL776" s="470"/>
      <c r="AM776" s="470"/>
      <c r="AN776" s="470"/>
      <c r="AO776" s="470"/>
      <c r="AP776" s="470">
        <f>+AC776-AJ776</f>
        <v>0</v>
      </c>
      <c r="AR776" s="764">
        <v>45473</v>
      </c>
    </row>
    <row r="777" spans="1:44" s="381" customFormat="1" ht="16.5" hidden="1" customHeight="1" x14ac:dyDescent="0.2">
      <c r="A777" s="443">
        <v>766</v>
      </c>
      <c r="B777" s="444">
        <v>23</v>
      </c>
      <c r="C777" s="709" t="s">
        <v>139</v>
      </c>
      <c r="D777" s="446">
        <v>45419</v>
      </c>
      <c r="E777" s="444">
        <v>112</v>
      </c>
      <c r="F777" s="759" t="s">
        <v>54</v>
      </c>
      <c r="G777" s="759" t="s">
        <v>54</v>
      </c>
      <c r="H777" s="444" t="s">
        <v>56</v>
      </c>
      <c r="I777" s="719" t="s">
        <v>2931</v>
      </c>
      <c r="J777" s="673" t="s">
        <v>2931</v>
      </c>
      <c r="K777" s="448">
        <v>3</v>
      </c>
      <c r="L777" s="448">
        <v>34</v>
      </c>
      <c r="M777" s="446">
        <v>45434</v>
      </c>
      <c r="N777" s="728">
        <v>0.22916666666666666</v>
      </c>
      <c r="O777" s="111">
        <v>45436</v>
      </c>
      <c r="P777" s="115">
        <v>0.77083333333333337</v>
      </c>
      <c r="Q777" s="115" t="s">
        <v>3063</v>
      </c>
      <c r="R777" s="112" t="s">
        <v>3064</v>
      </c>
      <c r="S777" s="291" t="s">
        <v>3065</v>
      </c>
      <c r="T777" s="444">
        <v>85130</v>
      </c>
      <c r="U777" s="237">
        <v>129390</v>
      </c>
      <c r="V777" s="110">
        <v>410</v>
      </c>
      <c r="W777" s="116"/>
      <c r="X777" s="380"/>
      <c r="Y777" s="380"/>
      <c r="Z777" s="118">
        <v>1622328.2811899101</v>
      </c>
      <c r="AA777" s="688">
        <v>1</v>
      </c>
      <c r="AB777" s="470">
        <v>1256720</v>
      </c>
      <c r="AC777" s="470">
        <f t="shared" si="57"/>
        <v>2879048.2811899101</v>
      </c>
      <c r="AD777" s="751"/>
      <c r="AE777" s="691"/>
      <c r="AF777" s="453" t="s">
        <v>4008</v>
      </c>
      <c r="AG777" s="467" t="str">
        <f>VLOOKUP(V777,PQ!$A:$BI,61,0)</f>
        <v>SOCIO</v>
      </c>
      <c r="AH777" s="484">
        <f t="shared" si="53"/>
        <v>2662716.5933413003</v>
      </c>
      <c r="AI777" s="484">
        <f t="shared" si="55"/>
        <v>410</v>
      </c>
      <c r="AJ777" s="470">
        <v>2650000</v>
      </c>
      <c r="AK777" s="471">
        <v>7.4999999999999997E-2</v>
      </c>
      <c r="AL777" s="470">
        <f t="shared" si="58"/>
        <v>198750</v>
      </c>
      <c r="AM777" s="470">
        <f t="shared" si="59"/>
        <v>92750.000000000015</v>
      </c>
      <c r="AN777" s="470">
        <f t="shared" si="60"/>
        <v>10970.999999999998</v>
      </c>
      <c r="AO777" s="470">
        <f t="shared" si="61"/>
        <v>2451250</v>
      </c>
      <c r="AP777" s="470">
        <f t="shared" si="62"/>
        <v>229048.28118991014</v>
      </c>
      <c r="AR777" s="764">
        <v>45473</v>
      </c>
    </row>
    <row r="778" spans="1:44" s="381" customFormat="1" ht="16.5" hidden="1" customHeight="1" x14ac:dyDescent="0.2">
      <c r="A778" s="443">
        <v>767</v>
      </c>
      <c r="B778" s="444">
        <v>8</v>
      </c>
      <c r="C778" s="709" t="s">
        <v>21</v>
      </c>
      <c r="D778" s="446">
        <v>45420</v>
      </c>
      <c r="E778" s="444">
        <v>195</v>
      </c>
      <c r="F778" s="759" t="s">
        <v>1064</v>
      </c>
      <c r="G778" s="759" t="s">
        <v>3110</v>
      </c>
      <c r="H778" s="444" t="s">
        <v>2662</v>
      </c>
      <c r="I778" s="719" t="s">
        <v>2931</v>
      </c>
      <c r="J778" s="673" t="s">
        <v>2931</v>
      </c>
      <c r="K778" s="448">
        <v>5</v>
      </c>
      <c r="L778" s="448">
        <v>16</v>
      </c>
      <c r="M778" s="446">
        <v>45434</v>
      </c>
      <c r="N778" s="728">
        <v>0.1875</v>
      </c>
      <c r="O778" s="111">
        <v>45438</v>
      </c>
      <c r="P778" s="115">
        <v>0.83333333333333337</v>
      </c>
      <c r="Q778" s="115" t="s">
        <v>3091</v>
      </c>
      <c r="R778" s="112">
        <v>3112023425</v>
      </c>
      <c r="S778" s="291"/>
      <c r="T778" s="444">
        <v>85306</v>
      </c>
      <c r="U778" s="237">
        <v>129391</v>
      </c>
      <c r="V778" s="110">
        <v>378</v>
      </c>
      <c r="W778" s="116"/>
      <c r="X778" s="380"/>
      <c r="Y778" s="380"/>
      <c r="Z778" s="118">
        <v>5637131.3102107598</v>
      </c>
      <c r="AA778" s="698">
        <v>1</v>
      </c>
      <c r="AB778" s="470">
        <v>1202080</v>
      </c>
      <c r="AC778" s="470">
        <f t="shared" si="57"/>
        <v>6839211.3102107598</v>
      </c>
      <c r="AD778" s="751"/>
      <c r="AE778" s="691"/>
      <c r="AF778" s="453" t="s">
        <v>4008</v>
      </c>
      <c r="AG778" s="467" t="str">
        <f>VLOOKUP(V778,PQ!$A:$BI,61,0)</f>
        <v>SOCIO</v>
      </c>
      <c r="AH778" s="484">
        <f t="shared" si="53"/>
        <v>6325312.9723615237</v>
      </c>
      <c r="AI778" s="484">
        <f t="shared" si="55"/>
        <v>378</v>
      </c>
      <c r="AJ778" s="470">
        <v>6000000</v>
      </c>
      <c r="AK778" s="471">
        <v>7.4999999999999997E-2</v>
      </c>
      <c r="AL778" s="470">
        <f t="shared" si="58"/>
        <v>450000</v>
      </c>
      <c r="AM778" s="470">
        <f t="shared" si="59"/>
        <v>210000.00000000003</v>
      </c>
      <c r="AN778" s="470">
        <f t="shared" si="60"/>
        <v>24839.999999999996</v>
      </c>
      <c r="AO778" s="470">
        <f t="shared" si="61"/>
        <v>5550000</v>
      </c>
      <c r="AP778" s="470">
        <f t="shared" si="62"/>
        <v>839211.31021075975</v>
      </c>
      <c r="AR778" s="764">
        <v>45473</v>
      </c>
    </row>
    <row r="779" spans="1:44" s="381" customFormat="1" ht="16.5" hidden="1" customHeight="1" x14ac:dyDescent="0.2">
      <c r="A779" s="443">
        <v>769</v>
      </c>
      <c r="B779" s="443">
        <v>8</v>
      </c>
      <c r="C779" s="712" t="s">
        <v>21</v>
      </c>
      <c r="D779" s="461">
        <v>45420</v>
      </c>
      <c r="E779" s="443">
        <v>85</v>
      </c>
      <c r="F779" s="761" t="s">
        <v>1275</v>
      </c>
      <c r="G779" s="761" t="s">
        <v>3080</v>
      </c>
      <c r="H779" s="443" t="s">
        <v>493</v>
      </c>
      <c r="I779" s="721" t="s">
        <v>2779</v>
      </c>
      <c r="J779" s="675" t="s">
        <v>2779</v>
      </c>
      <c r="K779" s="462">
        <v>1</v>
      </c>
      <c r="L779" s="462">
        <v>19</v>
      </c>
      <c r="M779" s="461">
        <v>45435</v>
      </c>
      <c r="N779" s="732">
        <v>0.29166666666666669</v>
      </c>
      <c r="O779" s="153">
        <v>45435</v>
      </c>
      <c r="P779" s="370">
        <v>0.54166666666666663</v>
      </c>
      <c r="Q779" s="370" t="s">
        <v>3081</v>
      </c>
      <c r="R779" s="366" t="s">
        <v>3082</v>
      </c>
      <c r="S779" s="684" t="s">
        <v>3044</v>
      </c>
      <c r="T779" s="443">
        <v>85319</v>
      </c>
      <c r="U779" s="739">
        <v>129476</v>
      </c>
      <c r="V779" s="109">
        <v>449</v>
      </c>
      <c r="W779" s="371"/>
      <c r="X779" s="386"/>
      <c r="Y779" s="386"/>
      <c r="Z779" s="132">
        <v>673305.19788862474</v>
      </c>
      <c r="AA779" s="700"/>
      <c r="AB779" s="470"/>
      <c r="AC779" s="470">
        <f t="shared" si="57"/>
        <v>673305.19788862474</v>
      </c>
      <c r="AD779" s="753"/>
      <c r="AE779" s="691"/>
      <c r="AF779" s="453" t="s">
        <v>4008</v>
      </c>
      <c r="AG779" s="467" t="str">
        <f>VLOOKUP(V779,PQ!$A:$BI,61,0)</f>
        <v>PROPIO</v>
      </c>
      <c r="AH779" s="484">
        <f t="shared" si="53"/>
        <v>622713.04531927349</v>
      </c>
      <c r="AI779" s="484">
        <f t="shared" si="55"/>
        <v>449</v>
      </c>
      <c r="AJ779" s="470">
        <f>+AC779</f>
        <v>673305.19788862474</v>
      </c>
      <c r="AK779" s="471">
        <v>0</v>
      </c>
      <c r="AL779" s="470"/>
      <c r="AM779" s="470"/>
      <c r="AN779" s="470"/>
      <c r="AO779" s="470"/>
      <c r="AP779" s="470">
        <f>+AC779-AJ779</f>
        <v>0</v>
      </c>
      <c r="AR779" s="764">
        <v>45473</v>
      </c>
    </row>
    <row r="780" spans="1:44" s="381" customFormat="1" ht="16.5" hidden="1" customHeight="1" x14ac:dyDescent="0.2">
      <c r="A780" s="443">
        <v>770</v>
      </c>
      <c r="B780" s="444">
        <v>8</v>
      </c>
      <c r="C780" s="709" t="s">
        <v>21</v>
      </c>
      <c r="D780" s="446">
        <v>45420</v>
      </c>
      <c r="E780" s="444">
        <v>44</v>
      </c>
      <c r="F780" s="759" t="s">
        <v>1259</v>
      </c>
      <c r="G780" s="759" t="s">
        <v>3111</v>
      </c>
      <c r="H780" s="444" t="s">
        <v>59</v>
      </c>
      <c r="I780" s="719" t="s">
        <v>2931</v>
      </c>
      <c r="J780" s="673" t="s">
        <v>2931</v>
      </c>
      <c r="K780" s="448">
        <v>3</v>
      </c>
      <c r="L780" s="448">
        <v>27</v>
      </c>
      <c r="M780" s="446">
        <v>45435</v>
      </c>
      <c r="N780" s="728">
        <v>0.27083333333333331</v>
      </c>
      <c r="O780" s="111">
        <v>45437</v>
      </c>
      <c r="P780" s="115">
        <v>0.875</v>
      </c>
      <c r="Q780" s="115" t="s">
        <v>3112</v>
      </c>
      <c r="R780" s="112">
        <v>3167060495</v>
      </c>
      <c r="S780" s="291"/>
      <c r="T780" s="444">
        <v>85320</v>
      </c>
      <c r="U780" s="237">
        <v>129483</v>
      </c>
      <c r="V780" s="110">
        <v>363</v>
      </c>
      <c r="W780" s="116"/>
      <c r="X780" s="380"/>
      <c r="Y780" s="380"/>
      <c r="Z780" s="118">
        <v>2367647.5172743145</v>
      </c>
      <c r="AA780" s="698"/>
      <c r="AB780" s="470"/>
      <c r="AC780" s="470">
        <f t="shared" si="57"/>
        <v>2367647.5172743145</v>
      </c>
      <c r="AD780" s="749" t="s">
        <v>3989</v>
      </c>
      <c r="AE780" s="691" t="s">
        <v>3995</v>
      </c>
      <c r="AF780" s="453" t="s">
        <v>4008</v>
      </c>
      <c r="AG780" s="467" t="str">
        <f>VLOOKUP(V780,PQ!$A:$BI,61,0)</f>
        <v>SOCIO</v>
      </c>
      <c r="AH780" s="484">
        <f t="shared" si="53"/>
        <v>2189742.4828263223</v>
      </c>
      <c r="AI780" s="484">
        <f t="shared" si="55"/>
        <v>363</v>
      </c>
      <c r="AJ780" s="470">
        <v>2000000</v>
      </c>
      <c r="AK780" s="471">
        <v>7.4999999999999997E-2</v>
      </c>
      <c r="AL780" s="470">
        <f t="shared" si="58"/>
        <v>150000</v>
      </c>
      <c r="AM780" s="470">
        <f t="shared" si="59"/>
        <v>70000</v>
      </c>
      <c r="AN780" s="470">
        <f t="shared" si="60"/>
        <v>8280</v>
      </c>
      <c r="AO780" s="470">
        <f t="shared" si="61"/>
        <v>1850000</v>
      </c>
      <c r="AP780" s="470">
        <f t="shared" si="62"/>
        <v>367647.51727431454</v>
      </c>
      <c r="AR780" s="764">
        <v>45473</v>
      </c>
    </row>
    <row r="781" spans="1:44" s="381" customFormat="1" ht="16.5" hidden="1" customHeight="1" x14ac:dyDescent="0.2">
      <c r="A781" s="443">
        <v>771</v>
      </c>
      <c r="B781" s="444">
        <v>8</v>
      </c>
      <c r="C781" s="709" t="s">
        <v>21</v>
      </c>
      <c r="D781" s="446">
        <v>45420</v>
      </c>
      <c r="E781" s="444">
        <v>83</v>
      </c>
      <c r="F781" s="759" t="s">
        <v>663</v>
      </c>
      <c r="G781" s="759" t="s">
        <v>3113</v>
      </c>
      <c r="H781" s="444" t="s">
        <v>2634</v>
      </c>
      <c r="I781" s="719" t="s">
        <v>2931</v>
      </c>
      <c r="J781" s="673" t="s">
        <v>2931</v>
      </c>
      <c r="K781" s="448">
        <v>4</v>
      </c>
      <c r="L781" s="448">
        <v>7</v>
      </c>
      <c r="M781" s="446">
        <v>45435</v>
      </c>
      <c r="N781" s="728">
        <v>0.25</v>
      </c>
      <c r="O781" s="111">
        <v>45438</v>
      </c>
      <c r="P781" s="115">
        <v>0.29166666666666669</v>
      </c>
      <c r="Q781" s="115" t="s">
        <v>3114</v>
      </c>
      <c r="R781" s="112">
        <v>3058395292</v>
      </c>
      <c r="S781" s="291" t="s">
        <v>3044</v>
      </c>
      <c r="T781" s="444">
        <v>85321</v>
      </c>
      <c r="U781" s="237">
        <v>129478</v>
      </c>
      <c r="V781" s="110">
        <v>984</v>
      </c>
      <c r="W781" s="116"/>
      <c r="X781" s="380"/>
      <c r="Y781" s="380"/>
      <c r="Z781" s="118">
        <v>2089411.7464489935</v>
      </c>
      <c r="AA781" s="698">
        <v>1</v>
      </c>
      <c r="AB781" s="470">
        <v>1202080</v>
      </c>
      <c r="AC781" s="470">
        <f t="shared" si="57"/>
        <v>3291491.7464489937</v>
      </c>
      <c r="AD781" s="751"/>
      <c r="AE781" s="691"/>
      <c r="AF781" s="453" t="s">
        <v>4008</v>
      </c>
      <c r="AG781" s="467" t="str">
        <f>VLOOKUP(V781,PQ!$A:$BI,61,0)</f>
        <v>SOCIO</v>
      </c>
      <c r="AH781" s="484">
        <f t="shared" si="53"/>
        <v>3044169.0566208162</v>
      </c>
      <c r="AI781" s="484">
        <f t="shared" si="55"/>
        <v>984</v>
      </c>
      <c r="AJ781" s="470">
        <v>2000000</v>
      </c>
      <c r="AK781" s="471">
        <v>7.4999999999999997E-2</v>
      </c>
      <c r="AL781" s="470">
        <f t="shared" si="58"/>
        <v>150000</v>
      </c>
      <c r="AM781" s="470">
        <f t="shared" si="59"/>
        <v>70000</v>
      </c>
      <c r="AN781" s="470">
        <f t="shared" si="60"/>
        <v>8280</v>
      </c>
      <c r="AO781" s="470">
        <f t="shared" si="61"/>
        <v>1850000</v>
      </c>
      <c r="AP781" s="470">
        <f t="shared" si="62"/>
        <v>1291491.7464489937</v>
      </c>
      <c r="AR781" s="764">
        <v>45473</v>
      </c>
    </row>
    <row r="782" spans="1:44" s="381" customFormat="1" ht="16.5" hidden="1" customHeight="1" x14ac:dyDescent="0.2">
      <c r="A782" s="443">
        <v>772</v>
      </c>
      <c r="B782" s="444">
        <v>27</v>
      </c>
      <c r="C782" s="709" t="s">
        <v>139</v>
      </c>
      <c r="D782" s="446">
        <v>45419</v>
      </c>
      <c r="E782" s="444">
        <v>314</v>
      </c>
      <c r="F782" s="759" t="s">
        <v>636</v>
      </c>
      <c r="G782" s="759" t="s">
        <v>636</v>
      </c>
      <c r="H782" s="444" t="s">
        <v>4006</v>
      </c>
      <c r="I782" s="344" t="s">
        <v>3075</v>
      </c>
      <c r="J782" s="291" t="s">
        <v>3075</v>
      </c>
      <c r="K782" s="448">
        <v>1</v>
      </c>
      <c r="L782" s="448">
        <v>38</v>
      </c>
      <c r="M782" s="446">
        <v>45436</v>
      </c>
      <c r="N782" s="728">
        <v>0.25</v>
      </c>
      <c r="O782" s="111">
        <v>45436</v>
      </c>
      <c r="P782" s="115">
        <v>0.75</v>
      </c>
      <c r="Q782" s="115" t="s">
        <v>3070</v>
      </c>
      <c r="R782" s="112">
        <v>3142396072</v>
      </c>
      <c r="S782" s="291" t="s">
        <v>3062</v>
      </c>
      <c r="T782" s="444">
        <v>85332</v>
      </c>
      <c r="U782" s="237">
        <v>129497</v>
      </c>
      <c r="V782" s="110">
        <v>453</v>
      </c>
      <c r="W782" s="116"/>
      <c r="X782" s="380"/>
      <c r="Y782" s="380"/>
      <c r="Z782" s="118">
        <v>861273.05813119991</v>
      </c>
      <c r="AA782" s="698"/>
      <c r="AB782" s="470"/>
      <c r="AC782" s="470">
        <f t="shared" si="57"/>
        <v>861273.05813119991</v>
      </c>
      <c r="AD782" s="751"/>
      <c r="AE782" s="691"/>
      <c r="AF782" s="453" t="s">
        <v>4008</v>
      </c>
      <c r="AG782" s="467" t="str">
        <f>VLOOKUP(V782,PQ!$A:$BI,61,0)</f>
        <v>PROPIO</v>
      </c>
      <c r="AH782" s="484">
        <f t="shared" si="53"/>
        <v>796557.0005432216</v>
      </c>
      <c r="AI782" s="484">
        <f t="shared" si="55"/>
        <v>453</v>
      </c>
      <c r="AJ782" s="470">
        <f t="shared" ref="AJ782:AJ783" si="63">+AC782</f>
        <v>861273.05813119991</v>
      </c>
      <c r="AK782" s="471">
        <v>0</v>
      </c>
      <c r="AL782" s="470"/>
      <c r="AM782" s="470"/>
      <c r="AN782" s="470"/>
      <c r="AO782" s="470"/>
      <c r="AP782" s="470">
        <f t="shared" si="62"/>
        <v>0</v>
      </c>
      <c r="AR782" s="764">
        <v>45473</v>
      </c>
    </row>
    <row r="783" spans="1:44" s="381" customFormat="1" ht="16.5" hidden="1" customHeight="1" x14ac:dyDescent="0.2">
      <c r="A783" s="443">
        <v>773</v>
      </c>
      <c r="B783" s="444">
        <v>8</v>
      </c>
      <c r="C783" s="709" t="s">
        <v>21</v>
      </c>
      <c r="D783" s="446">
        <v>45420</v>
      </c>
      <c r="E783" s="444">
        <v>91</v>
      </c>
      <c r="F783" s="759" t="s">
        <v>800</v>
      </c>
      <c r="G783" s="759" t="s">
        <v>3180</v>
      </c>
      <c r="H783" s="444" t="s">
        <v>93</v>
      </c>
      <c r="I783" s="719" t="s">
        <v>2931</v>
      </c>
      <c r="J783" s="673" t="s">
        <v>2931</v>
      </c>
      <c r="K783" s="448">
        <v>1</v>
      </c>
      <c r="L783" s="448">
        <v>20</v>
      </c>
      <c r="M783" s="446">
        <v>45436</v>
      </c>
      <c r="N783" s="728">
        <v>0.29166666666666669</v>
      </c>
      <c r="O783" s="111">
        <v>45436</v>
      </c>
      <c r="P783" s="115">
        <v>0.66666666666666663</v>
      </c>
      <c r="Q783" s="115" t="s">
        <v>3115</v>
      </c>
      <c r="R783" s="112">
        <v>3004180110</v>
      </c>
      <c r="S783" s="291"/>
      <c r="T783" s="444">
        <v>85333</v>
      </c>
      <c r="U783" s="237">
        <v>129499</v>
      </c>
      <c r="V783" s="110">
        <v>476</v>
      </c>
      <c r="W783" s="116"/>
      <c r="X783" s="380"/>
      <c r="Y783" s="380"/>
      <c r="Z783" s="118">
        <v>673305.19788862474</v>
      </c>
      <c r="AA783" s="698"/>
      <c r="AB783" s="470"/>
      <c r="AC783" s="470">
        <f t="shared" si="57"/>
        <v>673305.19788862474</v>
      </c>
      <c r="AD783" s="751"/>
      <c r="AE783" s="691"/>
      <c r="AF783" s="453" t="s">
        <v>4008</v>
      </c>
      <c r="AG783" s="467" t="str">
        <f>VLOOKUP(V783,PQ!$A:$BI,61,0)</f>
        <v>PROPIO</v>
      </c>
      <c r="AH783" s="484">
        <f t="shared" si="53"/>
        <v>622713.04531927349</v>
      </c>
      <c r="AI783" s="484">
        <f t="shared" si="55"/>
        <v>476</v>
      </c>
      <c r="AJ783" s="470">
        <f t="shared" si="63"/>
        <v>673305.19788862474</v>
      </c>
      <c r="AK783" s="471">
        <v>0</v>
      </c>
      <c r="AL783" s="470"/>
      <c r="AM783" s="470"/>
      <c r="AN783" s="470"/>
      <c r="AO783" s="470"/>
      <c r="AP783" s="470">
        <f t="shared" si="62"/>
        <v>0</v>
      </c>
      <c r="AR783" s="764">
        <v>45473</v>
      </c>
    </row>
    <row r="784" spans="1:44" s="381" customFormat="1" ht="16.5" hidden="1" customHeight="1" x14ac:dyDescent="0.2">
      <c r="A784" s="443">
        <v>774</v>
      </c>
      <c r="B784" s="444">
        <v>8</v>
      </c>
      <c r="C784" s="709" t="s">
        <v>21</v>
      </c>
      <c r="D784" s="446">
        <v>45420</v>
      </c>
      <c r="E784" s="444">
        <v>131</v>
      </c>
      <c r="F784" s="759" t="s">
        <v>1089</v>
      </c>
      <c r="G784" s="759" t="s">
        <v>3116</v>
      </c>
      <c r="H784" s="444" t="s">
        <v>2652</v>
      </c>
      <c r="I784" s="719" t="s">
        <v>814</v>
      </c>
      <c r="J784" s="673" t="s">
        <v>814</v>
      </c>
      <c r="K784" s="448">
        <v>1</v>
      </c>
      <c r="L784" s="448">
        <v>24</v>
      </c>
      <c r="M784" s="446">
        <v>45436</v>
      </c>
      <c r="N784" s="728">
        <v>0.26041666666666669</v>
      </c>
      <c r="O784" s="111">
        <v>45436</v>
      </c>
      <c r="P784" s="115">
        <v>0.75</v>
      </c>
      <c r="Q784" s="115" t="s">
        <v>3104</v>
      </c>
      <c r="R784" s="112">
        <v>3003627713</v>
      </c>
      <c r="S784" s="291"/>
      <c r="T784" s="444">
        <v>85334</v>
      </c>
      <c r="U784" s="237">
        <v>129500</v>
      </c>
      <c r="V784" s="110">
        <v>62</v>
      </c>
      <c r="W784" s="116"/>
      <c r="X784" s="380"/>
      <c r="Y784" s="380"/>
      <c r="Z784" s="118">
        <v>690679.23608440452</v>
      </c>
      <c r="AA784" s="698"/>
      <c r="AB784" s="470"/>
      <c r="AC784" s="470">
        <f t="shared" si="57"/>
        <v>690679.23608440452</v>
      </c>
      <c r="AD784" s="751"/>
      <c r="AE784" s="691"/>
      <c r="AF784" s="453" t="s">
        <v>4008</v>
      </c>
      <c r="AG784" s="467" t="str">
        <f>VLOOKUP(V784,PQ!$A:$BI,61,0)</f>
        <v>PROPIO-AFILIADO</v>
      </c>
      <c r="AH784" s="484">
        <f t="shared" si="53"/>
        <v>638781.59828502242</v>
      </c>
      <c r="AI784" s="484">
        <f t="shared" si="55"/>
        <v>62</v>
      </c>
      <c r="AJ784" s="470">
        <v>650000</v>
      </c>
      <c r="AK784" s="471">
        <v>7.4999999999999997E-2</v>
      </c>
      <c r="AL784" s="470">
        <f t="shared" si="58"/>
        <v>48750</v>
      </c>
      <c r="AM784" s="470">
        <f t="shared" si="59"/>
        <v>22750.000000000004</v>
      </c>
      <c r="AN784" s="470">
        <f t="shared" si="60"/>
        <v>2690.9999999999995</v>
      </c>
      <c r="AO784" s="470">
        <f t="shared" si="61"/>
        <v>601250</v>
      </c>
      <c r="AP784" s="470">
        <f t="shared" si="62"/>
        <v>40679.236084404518</v>
      </c>
      <c r="AR784" s="764">
        <v>45473</v>
      </c>
    </row>
    <row r="785" spans="1:44" s="381" customFormat="1" ht="16.5" hidden="1" customHeight="1" x14ac:dyDescent="0.2">
      <c r="A785" s="443">
        <v>775</v>
      </c>
      <c r="B785" s="444">
        <v>8</v>
      </c>
      <c r="C785" s="709" t="s">
        <v>21</v>
      </c>
      <c r="D785" s="446">
        <v>45420</v>
      </c>
      <c r="E785" s="444">
        <v>35</v>
      </c>
      <c r="F785" s="759" t="s">
        <v>461</v>
      </c>
      <c r="G785" s="759" t="s">
        <v>461</v>
      </c>
      <c r="H785" s="444" t="s">
        <v>2628</v>
      </c>
      <c r="I785" s="719" t="s">
        <v>2931</v>
      </c>
      <c r="J785" s="673" t="s">
        <v>2931</v>
      </c>
      <c r="K785" s="448">
        <v>2</v>
      </c>
      <c r="L785" s="448">
        <v>19</v>
      </c>
      <c r="M785" s="446">
        <v>45436</v>
      </c>
      <c r="N785" s="728">
        <v>0.20833333333333334</v>
      </c>
      <c r="O785" s="111">
        <v>45437</v>
      </c>
      <c r="P785" s="115">
        <v>0.29166666666666669</v>
      </c>
      <c r="Q785" s="115" t="s">
        <v>3117</v>
      </c>
      <c r="R785" s="112">
        <v>3209352349</v>
      </c>
      <c r="S785" s="291"/>
      <c r="T785" s="444">
        <v>85335</v>
      </c>
      <c r="U785" s="237">
        <v>129501</v>
      </c>
      <c r="V785" s="110">
        <v>449</v>
      </c>
      <c r="W785" s="116"/>
      <c r="X785" s="380"/>
      <c r="Y785" s="380"/>
      <c r="Z785" s="118">
        <v>1828550.0138194521</v>
      </c>
      <c r="AA785" s="698"/>
      <c r="AB785" s="470"/>
      <c r="AC785" s="470">
        <f t="shared" si="57"/>
        <v>1828550.0138194521</v>
      </c>
      <c r="AD785" s="751"/>
      <c r="AE785" s="691"/>
      <c r="AF785" s="453" t="s">
        <v>4008</v>
      </c>
      <c r="AG785" s="467" t="str">
        <f>VLOOKUP(V785,PQ!$A:$BI,61,0)</f>
        <v>PROPIO</v>
      </c>
      <c r="AH785" s="484">
        <f t="shared" si="53"/>
        <v>1691152.7657810585</v>
      </c>
      <c r="AI785" s="484">
        <f t="shared" si="55"/>
        <v>449</v>
      </c>
      <c r="AJ785" s="470">
        <f>+AC785</f>
        <v>1828550.0138194521</v>
      </c>
      <c r="AK785" s="471">
        <v>0</v>
      </c>
      <c r="AL785" s="470"/>
      <c r="AM785" s="470"/>
      <c r="AN785" s="470"/>
      <c r="AO785" s="470"/>
      <c r="AP785" s="470">
        <f>+AC785-AJ785</f>
        <v>0</v>
      </c>
      <c r="AR785" s="764">
        <v>45473</v>
      </c>
    </row>
    <row r="786" spans="1:44" s="381" customFormat="1" ht="16.5" hidden="1" customHeight="1" x14ac:dyDescent="0.2">
      <c r="A786" s="443">
        <v>776</v>
      </c>
      <c r="B786" s="444">
        <v>8</v>
      </c>
      <c r="C786" s="709" t="s">
        <v>21</v>
      </c>
      <c r="D786" s="446">
        <v>45420</v>
      </c>
      <c r="E786" s="444">
        <v>137</v>
      </c>
      <c r="F786" s="759" t="s">
        <v>888</v>
      </c>
      <c r="G786" s="759" t="s">
        <v>3118</v>
      </c>
      <c r="H786" s="444" t="s">
        <v>2653</v>
      </c>
      <c r="I786" s="719" t="s">
        <v>2931</v>
      </c>
      <c r="J786" s="673" t="s">
        <v>2931</v>
      </c>
      <c r="K786" s="448">
        <v>1</v>
      </c>
      <c r="L786" s="448">
        <v>25</v>
      </c>
      <c r="M786" s="446">
        <v>45436</v>
      </c>
      <c r="N786" s="728">
        <v>0.33333333333333331</v>
      </c>
      <c r="O786" s="111">
        <v>45436</v>
      </c>
      <c r="P786" s="115">
        <v>0.75</v>
      </c>
      <c r="Q786" s="115" t="s">
        <v>3119</v>
      </c>
      <c r="R786" s="112">
        <v>3208656874</v>
      </c>
      <c r="S786" s="291"/>
      <c r="T786" s="444">
        <v>85336</v>
      </c>
      <c r="U786" s="237">
        <v>129502</v>
      </c>
      <c r="V786" s="110">
        <v>195</v>
      </c>
      <c r="W786" s="116"/>
      <c r="X786" s="380"/>
      <c r="Y786" s="380"/>
      <c r="Z786" s="118">
        <v>634780.29337807419</v>
      </c>
      <c r="AA786" s="698"/>
      <c r="AB786" s="470"/>
      <c r="AC786" s="470">
        <f t="shared" si="57"/>
        <v>634780.29337807419</v>
      </c>
      <c r="AD786" s="751"/>
      <c r="AE786" s="691"/>
      <c r="AF786" s="453" t="s">
        <v>4008</v>
      </c>
      <c r="AG786" s="467" t="str">
        <f>VLOOKUP(V786,PQ!$A:$BI,61,0)</f>
        <v>SOCIO</v>
      </c>
      <c r="AH786" s="484">
        <f t="shared" si="53"/>
        <v>587082.90213364572</v>
      </c>
      <c r="AI786" s="484">
        <f t="shared" si="55"/>
        <v>195</v>
      </c>
      <c r="AJ786" s="470">
        <v>600000</v>
      </c>
      <c r="AK786" s="471">
        <v>7.4999999999999997E-2</v>
      </c>
      <c r="AL786" s="470">
        <f t="shared" si="58"/>
        <v>45000</v>
      </c>
      <c r="AM786" s="470">
        <f t="shared" si="59"/>
        <v>21000.000000000004</v>
      </c>
      <c r="AN786" s="470">
        <f t="shared" si="60"/>
        <v>2483.9999999999995</v>
      </c>
      <c r="AO786" s="470">
        <f t="shared" si="61"/>
        <v>555000</v>
      </c>
      <c r="AP786" s="470">
        <f t="shared" si="62"/>
        <v>34780.293378074188</v>
      </c>
      <c r="AR786" s="764">
        <v>45473</v>
      </c>
    </row>
    <row r="787" spans="1:44" s="381" customFormat="1" ht="16.5" hidden="1" customHeight="1" x14ac:dyDescent="0.2">
      <c r="A787" s="443">
        <v>777</v>
      </c>
      <c r="B787" s="444">
        <v>8</v>
      </c>
      <c r="C787" s="709" t="s">
        <v>21</v>
      </c>
      <c r="D787" s="446">
        <v>45420</v>
      </c>
      <c r="E787" s="444">
        <v>205</v>
      </c>
      <c r="F787" s="759" t="s">
        <v>1324</v>
      </c>
      <c r="G787" s="759" t="s">
        <v>3120</v>
      </c>
      <c r="H787" s="444" t="s">
        <v>257</v>
      </c>
      <c r="I787" s="719" t="s">
        <v>2931</v>
      </c>
      <c r="J787" s="673" t="s">
        <v>2931</v>
      </c>
      <c r="K787" s="448">
        <v>2</v>
      </c>
      <c r="L787" s="448">
        <v>11</v>
      </c>
      <c r="M787" s="446">
        <v>45436</v>
      </c>
      <c r="N787" s="728">
        <v>0.20833333333333334</v>
      </c>
      <c r="O787" s="111">
        <v>45437</v>
      </c>
      <c r="P787" s="115">
        <v>0.29166666666666669</v>
      </c>
      <c r="Q787" s="115" t="s">
        <v>2844</v>
      </c>
      <c r="R787" s="112">
        <v>3227021431</v>
      </c>
      <c r="S787" s="291"/>
      <c r="T787" s="444">
        <v>85337</v>
      </c>
      <c r="U787" s="237">
        <v>129503</v>
      </c>
      <c r="V787" s="110">
        <v>405</v>
      </c>
      <c r="W787" s="116"/>
      <c r="X787" s="380"/>
      <c r="Y787" s="380"/>
      <c r="Z787" s="118">
        <v>3481170.9515241929</v>
      </c>
      <c r="AA787" s="698"/>
      <c r="AB787" s="470"/>
      <c r="AC787" s="470">
        <f t="shared" si="57"/>
        <v>3481170.9515241929</v>
      </c>
      <c r="AD787" s="268" t="s">
        <v>3993</v>
      </c>
      <c r="AE787" s="702" t="s">
        <v>3994</v>
      </c>
      <c r="AF787" s="453" t="s">
        <v>4008</v>
      </c>
      <c r="AG787" s="467" t="str">
        <f>VLOOKUP(V787,PQ!$A:$BI,61,0)</f>
        <v>PROPIO</v>
      </c>
      <c r="AH787" s="484">
        <f t="shared" si="53"/>
        <v>3219595.7662266651</v>
      </c>
      <c r="AI787" s="484">
        <f t="shared" si="55"/>
        <v>405</v>
      </c>
      <c r="AJ787" s="470">
        <f>+AC787</f>
        <v>3481170.9515241929</v>
      </c>
      <c r="AK787" s="471">
        <v>0</v>
      </c>
      <c r="AL787" s="470"/>
      <c r="AM787" s="470"/>
      <c r="AN787" s="470"/>
      <c r="AO787" s="470"/>
      <c r="AP787" s="470">
        <f>+AC787-AJ787</f>
        <v>0</v>
      </c>
      <c r="AR787" s="764">
        <v>45473</v>
      </c>
    </row>
    <row r="788" spans="1:44" s="381" customFormat="1" ht="16.5" hidden="1" customHeight="1" x14ac:dyDescent="0.2">
      <c r="A788" s="443">
        <v>778</v>
      </c>
      <c r="B788" s="444">
        <v>8</v>
      </c>
      <c r="C788" s="709" t="s">
        <v>21</v>
      </c>
      <c r="D788" s="446">
        <v>45420</v>
      </c>
      <c r="E788" s="444">
        <v>65</v>
      </c>
      <c r="F788" s="759" t="s">
        <v>3121</v>
      </c>
      <c r="G788" s="759" t="s">
        <v>3121</v>
      </c>
      <c r="H788" s="444" t="s">
        <v>3996</v>
      </c>
      <c r="I788" s="719" t="s">
        <v>2931</v>
      </c>
      <c r="J788" s="673" t="s">
        <v>2931</v>
      </c>
      <c r="K788" s="448">
        <v>2</v>
      </c>
      <c r="L788" s="448">
        <v>18</v>
      </c>
      <c r="M788" s="446">
        <v>45436</v>
      </c>
      <c r="N788" s="728">
        <v>0.25</v>
      </c>
      <c r="O788" s="111">
        <v>45437</v>
      </c>
      <c r="P788" s="115">
        <v>0.75</v>
      </c>
      <c r="Q788" s="115" t="s">
        <v>3122</v>
      </c>
      <c r="R788" s="112">
        <v>3016443574</v>
      </c>
      <c r="S788" s="291"/>
      <c r="T788" s="444">
        <v>85338</v>
      </c>
      <c r="U788" s="237">
        <v>129498</v>
      </c>
      <c r="V788" s="110">
        <v>587</v>
      </c>
      <c r="W788" s="116"/>
      <c r="X788" s="380"/>
      <c r="Y788" s="380"/>
      <c r="Z788" s="118">
        <v>1567688.2811899101</v>
      </c>
      <c r="AA788" s="698"/>
      <c r="AB788" s="470"/>
      <c r="AC788" s="470">
        <f t="shared" si="57"/>
        <v>1567688.2811899101</v>
      </c>
      <c r="AD788" s="751"/>
      <c r="AE788" s="691"/>
      <c r="AF788" s="453" t="s">
        <v>4008</v>
      </c>
      <c r="AG788" s="467" t="str">
        <f>VLOOKUP(V788,PQ!$A:$BI,61,0)</f>
        <v>AFILIADO</v>
      </c>
      <c r="AH788" s="484">
        <f t="shared" si="53"/>
        <v>1449892.1837413004</v>
      </c>
      <c r="AI788" s="484">
        <f t="shared" si="55"/>
        <v>587</v>
      </c>
      <c r="AJ788" s="470">
        <v>1450000</v>
      </c>
      <c r="AK788" s="471">
        <v>7.4999999999999997E-2</v>
      </c>
      <c r="AL788" s="470">
        <f t="shared" si="58"/>
        <v>108750</v>
      </c>
      <c r="AM788" s="470">
        <f t="shared" si="59"/>
        <v>50750.000000000007</v>
      </c>
      <c r="AN788" s="470">
        <f t="shared" si="60"/>
        <v>6002.9999999999991</v>
      </c>
      <c r="AO788" s="470">
        <f t="shared" si="61"/>
        <v>1341250</v>
      </c>
      <c r="AP788" s="470">
        <f t="shared" si="62"/>
        <v>117688.28118991014</v>
      </c>
      <c r="AR788" s="764">
        <v>45473</v>
      </c>
    </row>
    <row r="789" spans="1:44" s="381" customFormat="1" ht="16.5" hidden="1" customHeight="1" x14ac:dyDescent="0.2">
      <c r="A789" s="443">
        <v>779</v>
      </c>
      <c r="B789" s="444">
        <v>8</v>
      </c>
      <c r="C789" s="709" t="s">
        <v>21</v>
      </c>
      <c r="D789" s="446">
        <v>45420</v>
      </c>
      <c r="E789" s="444">
        <v>51</v>
      </c>
      <c r="F789" s="759" t="s">
        <v>1061</v>
      </c>
      <c r="G789" s="759" t="s">
        <v>3123</v>
      </c>
      <c r="H789" s="444" t="s">
        <v>493</v>
      </c>
      <c r="I789" s="719" t="s">
        <v>2931</v>
      </c>
      <c r="J789" s="673" t="s">
        <v>2931</v>
      </c>
      <c r="K789" s="448">
        <v>1</v>
      </c>
      <c r="L789" s="448">
        <v>26</v>
      </c>
      <c r="M789" s="446">
        <v>45436</v>
      </c>
      <c r="N789" s="728">
        <v>0.29166666666666669</v>
      </c>
      <c r="O789" s="111">
        <v>45436</v>
      </c>
      <c r="P789" s="115">
        <v>0.29166666666666669</v>
      </c>
      <c r="Q789" s="115" t="s">
        <v>3084</v>
      </c>
      <c r="R789" s="112">
        <v>3142300484</v>
      </c>
      <c r="S789" s="291"/>
      <c r="T789" s="444">
        <v>85339</v>
      </c>
      <c r="U789" s="237">
        <v>129504</v>
      </c>
      <c r="V789" s="110">
        <v>469</v>
      </c>
      <c r="W789" s="116"/>
      <c r="X789" s="380"/>
      <c r="Y789" s="380"/>
      <c r="Z789" s="118">
        <v>690679.23608440452</v>
      </c>
      <c r="AA789" s="698"/>
      <c r="AB789" s="470"/>
      <c r="AC789" s="470">
        <f t="shared" ref="AC789:AC820" si="64">Z789+(AA789*AB789)</f>
        <v>690679.23608440452</v>
      </c>
      <c r="AD789" s="751"/>
      <c r="AE789" s="691"/>
      <c r="AF789" s="453" t="s">
        <v>4008</v>
      </c>
      <c r="AG789" s="467" t="str">
        <f>VLOOKUP(V789,PQ!$A:$BI,61,0)</f>
        <v>SOCIO</v>
      </c>
      <c r="AH789" s="484">
        <f t="shared" si="53"/>
        <v>638781.59828502242</v>
      </c>
      <c r="AI789" s="484">
        <f t="shared" si="55"/>
        <v>469</v>
      </c>
      <c r="AJ789" s="470">
        <v>600000</v>
      </c>
      <c r="AK789" s="471">
        <v>7.4999999999999997E-2</v>
      </c>
      <c r="AL789" s="470">
        <f t="shared" si="58"/>
        <v>45000</v>
      </c>
      <c r="AM789" s="470">
        <f t="shared" si="59"/>
        <v>21000.000000000004</v>
      </c>
      <c r="AN789" s="470">
        <f t="shared" si="60"/>
        <v>2483.9999999999995</v>
      </c>
      <c r="AO789" s="470">
        <f t="shared" si="61"/>
        <v>555000</v>
      </c>
      <c r="AP789" s="470">
        <f t="shared" si="62"/>
        <v>90679.236084404518</v>
      </c>
      <c r="AR789" s="764">
        <v>45473</v>
      </c>
    </row>
    <row r="790" spans="1:44" s="381" customFormat="1" ht="16.5" hidden="1" customHeight="1" x14ac:dyDescent="0.2">
      <c r="A790" s="454">
        <v>780</v>
      </c>
      <c r="B790" s="454"/>
      <c r="C790" s="710" t="s">
        <v>2757</v>
      </c>
      <c r="D790" s="456">
        <v>45429</v>
      </c>
      <c r="E790" s="454">
        <v>199</v>
      </c>
      <c r="F790" s="760" t="s">
        <v>3161</v>
      </c>
      <c r="G790" s="760" t="s">
        <v>3161</v>
      </c>
      <c r="H790" s="454"/>
      <c r="I790" s="718" t="s">
        <v>2931</v>
      </c>
      <c r="J790" s="672" t="s">
        <v>2931</v>
      </c>
      <c r="K790" s="457">
        <v>2</v>
      </c>
      <c r="L790" s="457">
        <v>50</v>
      </c>
      <c r="M790" s="456">
        <v>45436</v>
      </c>
      <c r="N790" s="729">
        <v>0.25</v>
      </c>
      <c r="O790" s="183">
        <v>45437</v>
      </c>
      <c r="P790" s="368" t="s">
        <v>2939</v>
      </c>
      <c r="Q790" s="368" t="s">
        <v>3162</v>
      </c>
      <c r="R790" s="322" t="s">
        <v>3163</v>
      </c>
      <c r="S790" s="687"/>
      <c r="T790" s="454"/>
      <c r="U790" s="741"/>
      <c r="V790" s="389"/>
      <c r="W790" s="389"/>
      <c r="X790" s="389"/>
      <c r="Y790" s="389"/>
      <c r="Z790" s="663"/>
      <c r="AA790" s="701"/>
      <c r="AB790" s="470"/>
      <c r="AC790" s="470">
        <f t="shared" si="64"/>
        <v>0</v>
      </c>
      <c r="AD790" s="664" t="s">
        <v>827</v>
      </c>
      <c r="AE790" s="691"/>
      <c r="AF790" s="453"/>
      <c r="AG790" s="467" t="s">
        <v>827</v>
      </c>
      <c r="AH790" s="484"/>
      <c r="AI790" s="484"/>
      <c r="AJ790" s="470"/>
      <c r="AK790" s="471"/>
      <c r="AL790" s="470"/>
      <c r="AM790" s="470"/>
      <c r="AN790" s="470"/>
      <c r="AO790" s="470"/>
      <c r="AP790" s="470"/>
      <c r="AR790" s="764">
        <v>45473</v>
      </c>
    </row>
    <row r="791" spans="1:44" ht="16.5" hidden="1" customHeight="1" x14ac:dyDescent="0.2">
      <c r="A791" s="453"/>
      <c r="B791" s="453"/>
      <c r="C791" s="709" t="s">
        <v>139</v>
      </c>
      <c r="D791" s="755">
        <v>45433</v>
      </c>
      <c r="E791" s="444">
        <v>151</v>
      </c>
      <c r="F791" s="759" t="s">
        <v>3184</v>
      </c>
      <c r="G791" s="759" t="s">
        <v>3184</v>
      </c>
      <c r="H791" s="445" t="s">
        <v>2666</v>
      </c>
      <c r="I791" s="719" t="s">
        <v>2931</v>
      </c>
      <c r="J791" s="673" t="s">
        <v>2931</v>
      </c>
      <c r="K791" s="448">
        <v>2</v>
      </c>
      <c r="L791" s="448">
        <v>20</v>
      </c>
      <c r="M791" s="446">
        <v>45436</v>
      </c>
      <c r="N791" s="728">
        <v>0.22916666666666666</v>
      </c>
      <c r="O791" s="111">
        <v>45437</v>
      </c>
      <c r="P791" s="662">
        <v>0.75</v>
      </c>
      <c r="Q791" s="115" t="s">
        <v>3181</v>
      </c>
      <c r="R791" s="112" t="s">
        <v>3182</v>
      </c>
      <c r="S791" s="291" t="s">
        <v>3183</v>
      </c>
      <c r="T791" s="444">
        <v>85347</v>
      </c>
      <c r="U791" s="237">
        <v>129508</v>
      </c>
      <c r="V791" s="110">
        <v>52</v>
      </c>
      <c r="W791" s="110"/>
      <c r="X791" s="110"/>
      <c r="Y791" s="110"/>
      <c r="Z791" s="118">
        <v>2871996.9443376181</v>
      </c>
      <c r="AA791" s="688"/>
      <c r="AB791" s="470"/>
      <c r="AC791" s="470">
        <f t="shared" si="64"/>
        <v>2871996.9443376181</v>
      </c>
      <c r="AD791" s="207"/>
      <c r="AE791" s="691"/>
      <c r="AF791" s="453" t="s">
        <v>4008</v>
      </c>
      <c r="AG791" s="467" t="str">
        <f>VLOOKUP(V791,PQ!$A:$BI,61,0)</f>
        <v>SOCIO</v>
      </c>
      <c r="AH791" s="484">
        <f t="shared" si="53"/>
        <v>2656195.0939400895</v>
      </c>
      <c r="AI791" s="484">
        <f t="shared" si="55"/>
        <v>52</v>
      </c>
      <c r="AJ791" s="470">
        <v>2650000</v>
      </c>
      <c r="AK791" s="471">
        <v>7.4999999999999997E-2</v>
      </c>
      <c r="AL791" s="470">
        <f t="shared" si="58"/>
        <v>198750</v>
      </c>
      <c r="AM791" s="470">
        <f t="shared" si="59"/>
        <v>92750.000000000015</v>
      </c>
      <c r="AN791" s="470">
        <f t="shared" si="60"/>
        <v>10970.999999999998</v>
      </c>
      <c r="AO791" s="470">
        <f t="shared" si="61"/>
        <v>2451250</v>
      </c>
      <c r="AP791" s="470">
        <f t="shared" si="62"/>
        <v>221996.94433761807</v>
      </c>
      <c r="AR791" s="764">
        <v>45473</v>
      </c>
    </row>
    <row r="792" spans="1:44" ht="16.5" customHeight="1" x14ac:dyDescent="0.2">
      <c r="A792" s="453"/>
      <c r="B792" s="453"/>
      <c r="C792" s="709" t="s">
        <v>3171</v>
      </c>
      <c r="D792" s="755">
        <v>45429</v>
      </c>
      <c r="E792" s="444">
        <v>323</v>
      </c>
      <c r="F792" s="759" t="s">
        <v>3168</v>
      </c>
      <c r="G792" s="759" t="s">
        <v>3168</v>
      </c>
      <c r="H792" s="445" t="s">
        <v>97</v>
      </c>
      <c r="I792" s="719" t="s">
        <v>2931</v>
      </c>
      <c r="J792" s="673" t="s">
        <v>2931</v>
      </c>
      <c r="K792" s="448">
        <v>1</v>
      </c>
      <c r="L792" s="448">
        <v>30</v>
      </c>
      <c r="M792" s="446">
        <v>45436</v>
      </c>
      <c r="N792" s="728">
        <v>0.625</v>
      </c>
      <c r="O792" s="111">
        <v>45436</v>
      </c>
      <c r="P792" s="115"/>
      <c r="Q792" s="115" t="s">
        <v>2713</v>
      </c>
      <c r="R792" s="113" t="s">
        <v>693</v>
      </c>
      <c r="S792" s="206" t="s">
        <v>3165</v>
      </c>
      <c r="T792" s="444">
        <v>85340</v>
      </c>
      <c r="U792" s="237">
        <v>129520</v>
      </c>
      <c r="V792" s="110">
        <v>480</v>
      </c>
      <c r="W792" s="110"/>
      <c r="X792" s="110"/>
      <c r="Y792" s="110"/>
      <c r="Z792" s="118">
        <v>288206.84859882609</v>
      </c>
      <c r="AA792" s="688"/>
      <c r="AB792" s="470"/>
      <c r="AC792" s="470">
        <f t="shared" si="64"/>
        <v>288206.84859882609</v>
      </c>
      <c r="AD792" s="207"/>
      <c r="AE792" s="691"/>
      <c r="AF792" s="453" t="s">
        <v>4008</v>
      </c>
      <c r="AG792" s="467" t="str">
        <f>VLOOKUP(V792,PQ!$A:$BI,61,0)</f>
        <v>SOCIO</v>
      </c>
      <c r="AH792" s="484">
        <f t="shared" ref="AH792:AH822" si="65">+AC792-(AC792*(3.5%+0.414%+1.1%+0.5%+2%))</f>
        <v>266550.9859951103</v>
      </c>
      <c r="AI792" s="484">
        <f t="shared" si="55"/>
        <v>480</v>
      </c>
      <c r="AJ792" s="470">
        <v>270000</v>
      </c>
      <c r="AK792" s="471">
        <v>7.4999999999999997E-2</v>
      </c>
      <c r="AL792" s="470">
        <f t="shared" si="58"/>
        <v>20250</v>
      </c>
      <c r="AM792" s="470">
        <f t="shared" si="59"/>
        <v>9450</v>
      </c>
      <c r="AN792" s="470">
        <f t="shared" si="60"/>
        <v>1117.8</v>
      </c>
      <c r="AO792" s="470">
        <f t="shared" si="61"/>
        <v>249750</v>
      </c>
      <c r="AP792" s="470">
        <f t="shared" si="62"/>
        <v>18206.848598826095</v>
      </c>
      <c r="AR792" s="764">
        <v>45473</v>
      </c>
    </row>
    <row r="793" spans="1:44" ht="16.5" hidden="1" customHeight="1" x14ac:dyDescent="0.2">
      <c r="A793" s="443">
        <v>781</v>
      </c>
      <c r="B793" s="444">
        <v>9</v>
      </c>
      <c r="C793" s="709" t="s">
        <v>21</v>
      </c>
      <c r="D793" s="446">
        <v>45427</v>
      </c>
      <c r="E793" s="444">
        <v>49</v>
      </c>
      <c r="F793" s="759" t="s">
        <v>196</v>
      </c>
      <c r="G793" s="759" t="s">
        <v>3145</v>
      </c>
      <c r="H793" s="444" t="s">
        <v>2789</v>
      </c>
      <c r="I793" s="719" t="s">
        <v>2931</v>
      </c>
      <c r="J793" s="673" t="s">
        <v>2931</v>
      </c>
      <c r="K793" s="448">
        <v>5</v>
      </c>
      <c r="L793" s="448">
        <v>31</v>
      </c>
      <c r="M793" s="446">
        <v>45438</v>
      </c>
      <c r="N793" s="728">
        <v>0.29166666666666669</v>
      </c>
      <c r="O793" s="111">
        <v>45442</v>
      </c>
      <c r="P793" s="115">
        <v>0.79166666666666663</v>
      </c>
      <c r="Q793" s="115" t="s">
        <v>199</v>
      </c>
      <c r="R793" s="110">
        <v>3115181294</v>
      </c>
      <c r="S793" s="688"/>
      <c r="T793" s="444">
        <v>85358</v>
      </c>
      <c r="U793" s="237">
        <v>129536</v>
      </c>
      <c r="V793" s="110">
        <v>469</v>
      </c>
      <c r="W793" s="110"/>
      <c r="X793" s="117"/>
      <c r="Y793" s="117"/>
      <c r="Z793" s="116">
        <v>4044615.7984642251</v>
      </c>
      <c r="AA793" s="689"/>
      <c r="AB793" s="470"/>
      <c r="AC793" s="470">
        <f t="shared" si="64"/>
        <v>4044615.7984642251</v>
      </c>
      <c r="AD793" s="207"/>
      <c r="AE793" s="691"/>
      <c r="AF793" s="453" t="s">
        <v>4008</v>
      </c>
      <c r="AG793" s="467" t="str">
        <f>VLOOKUP(V793,PQ!$A:$BI,61,0)</f>
        <v>SOCIO</v>
      </c>
      <c r="AH793" s="484">
        <f t="shared" si="65"/>
        <v>3740703.3673676234</v>
      </c>
      <c r="AI793" s="484">
        <f t="shared" si="55"/>
        <v>469</v>
      </c>
      <c r="AJ793" s="470">
        <v>3700000</v>
      </c>
      <c r="AK793" s="471">
        <v>7.4999999999999997E-2</v>
      </c>
      <c r="AL793" s="470">
        <f t="shared" si="58"/>
        <v>277500</v>
      </c>
      <c r="AM793" s="470">
        <f t="shared" si="59"/>
        <v>129500.00000000001</v>
      </c>
      <c r="AN793" s="470">
        <f t="shared" si="60"/>
        <v>15317.999999999998</v>
      </c>
      <c r="AO793" s="470">
        <f t="shared" si="61"/>
        <v>3422500</v>
      </c>
      <c r="AP793" s="470">
        <f t="shared" si="62"/>
        <v>344615.79846422514</v>
      </c>
      <c r="AR793" s="764">
        <v>45473</v>
      </c>
    </row>
    <row r="794" spans="1:44" ht="16.5" hidden="1" customHeight="1" x14ac:dyDescent="0.2">
      <c r="A794" s="443">
        <v>782</v>
      </c>
      <c r="B794" s="444">
        <v>28</v>
      </c>
      <c r="C794" s="709" t="s">
        <v>139</v>
      </c>
      <c r="D794" s="446">
        <v>45419</v>
      </c>
      <c r="E794" s="444">
        <v>142</v>
      </c>
      <c r="F794" s="759" t="s">
        <v>714</v>
      </c>
      <c r="G794" s="759" t="s">
        <v>714</v>
      </c>
      <c r="H794" s="444" t="s">
        <v>93</v>
      </c>
      <c r="I794" s="344" t="s">
        <v>3075</v>
      </c>
      <c r="J794" s="291" t="s">
        <v>3075</v>
      </c>
      <c r="K794" s="448">
        <v>1</v>
      </c>
      <c r="L794" s="448">
        <v>16</v>
      </c>
      <c r="M794" s="446">
        <v>45439</v>
      </c>
      <c r="N794" s="728">
        <v>0.25</v>
      </c>
      <c r="O794" s="111">
        <v>45439</v>
      </c>
      <c r="P794" s="115">
        <v>0.75</v>
      </c>
      <c r="Q794" s="115" t="s">
        <v>3070</v>
      </c>
      <c r="R794" s="112">
        <v>3142396072</v>
      </c>
      <c r="S794" s="206" t="s">
        <v>3062</v>
      </c>
      <c r="T794" s="444">
        <v>85391</v>
      </c>
      <c r="U794" s="237">
        <v>129586</v>
      </c>
      <c r="V794" s="110">
        <v>52</v>
      </c>
      <c r="W794" s="116"/>
      <c r="X794" s="380"/>
      <c r="Y794" s="380"/>
      <c r="Z794" s="116">
        <v>673305.19788862474</v>
      </c>
      <c r="AA794" s="698"/>
      <c r="AB794" s="470"/>
      <c r="AC794" s="470">
        <f t="shared" si="64"/>
        <v>673305.19788862474</v>
      </c>
      <c r="AD794" s="751"/>
      <c r="AE794" s="691"/>
      <c r="AF794" s="453" t="s">
        <v>4008</v>
      </c>
      <c r="AG794" s="467" t="str">
        <f>VLOOKUP(V794,PQ!$A:$BI,61,0)</f>
        <v>SOCIO</v>
      </c>
      <c r="AH794" s="484">
        <f t="shared" si="65"/>
        <v>622713.04531927349</v>
      </c>
      <c r="AI794" s="484">
        <f t="shared" si="55"/>
        <v>52</v>
      </c>
      <c r="AJ794" s="470">
        <v>650000</v>
      </c>
      <c r="AK794" s="471">
        <v>7.4999999999999997E-2</v>
      </c>
      <c r="AL794" s="470">
        <f t="shared" si="58"/>
        <v>48750</v>
      </c>
      <c r="AM794" s="470">
        <f t="shared" si="59"/>
        <v>22750.000000000004</v>
      </c>
      <c r="AN794" s="470">
        <f t="shared" si="60"/>
        <v>2690.9999999999995</v>
      </c>
      <c r="AO794" s="470">
        <f t="shared" si="61"/>
        <v>601250</v>
      </c>
      <c r="AP794" s="470">
        <f t="shared" si="62"/>
        <v>23305.197888624738</v>
      </c>
      <c r="AR794" s="764">
        <v>45473</v>
      </c>
    </row>
    <row r="795" spans="1:44" ht="16.5" hidden="1" customHeight="1" x14ac:dyDescent="0.2">
      <c r="A795" s="443">
        <v>783</v>
      </c>
      <c r="B795" s="444">
        <v>9</v>
      </c>
      <c r="C795" s="709" t="s">
        <v>21</v>
      </c>
      <c r="D795" s="446">
        <v>45427</v>
      </c>
      <c r="E795" s="444">
        <v>161</v>
      </c>
      <c r="F795" s="759" t="s">
        <v>3146</v>
      </c>
      <c r="G795" s="759" t="s">
        <v>3147</v>
      </c>
      <c r="H795" s="444" t="s">
        <v>356</v>
      </c>
      <c r="I795" s="719" t="s">
        <v>2931</v>
      </c>
      <c r="J795" s="673" t="s">
        <v>2931</v>
      </c>
      <c r="K795" s="448">
        <v>1</v>
      </c>
      <c r="L795" s="448">
        <v>33</v>
      </c>
      <c r="M795" s="446">
        <v>45439</v>
      </c>
      <c r="N795" s="728">
        <v>0.29166666666666669</v>
      </c>
      <c r="O795" s="111">
        <v>45439</v>
      </c>
      <c r="P795" s="115">
        <v>0.70833333333333337</v>
      </c>
      <c r="Q795" s="115" t="s">
        <v>3115</v>
      </c>
      <c r="R795" s="112">
        <v>3006086952</v>
      </c>
      <c r="S795" s="689"/>
      <c r="T795" s="444">
        <v>85392</v>
      </c>
      <c r="U795" s="237">
        <v>129587</v>
      </c>
      <c r="V795" s="110">
        <v>381</v>
      </c>
      <c r="W795" s="110"/>
      <c r="X795" s="110"/>
      <c r="Y795" s="110"/>
      <c r="Z795" s="116">
        <v>839743.08330128563</v>
      </c>
      <c r="AA795" s="688"/>
      <c r="AB795" s="470"/>
      <c r="AC795" s="470">
        <f t="shared" si="64"/>
        <v>839743.08330128563</v>
      </c>
      <c r="AD795" s="207"/>
      <c r="AE795" s="691"/>
      <c r="AF795" s="453" t="s">
        <v>4008</v>
      </c>
      <c r="AG795" s="467" t="str">
        <f>VLOOKUP(V795,PQ!$A:$BI,61,0)</f>
        <v>SOCIO</v>
      </c>
      <c r="AH795" s="484">
        <f t="shared" si="65"/>
        <v>776644.788022027</v>
      </c>
      <c r="AI795" s="484">
        <f t="shared" si="55"/>
        <v>381</v>
      </c>
      <c r="AJ795" s="470">
        <v>770000</v>
      </c>
      <c r="AK795" s="471">
        <v>7.4999999999999997E-2</v>
      </c>
      <c r="AL795" s="470">
        <f t="shared" si="58"/>
        <v>57750</v>
      </c>
      <c r="AM795" s="470">
        <f t="shared" si="59"/>
        <v>26950.000000000004</v>
      </c>
      <c r="AN795" s="470">
        <f t="shared" si="60"/>
        <v>3187.7999999999997</v>
      </c>
      <c r="AO795" s="470">
        <f t="shared" si="61"/>
        <v>712250</v>
      </c>
      <c r="AP795" s="470">
        <f t="shared" si="62"/>
        <v>69743.083301285631</v>
      </c>
      <c r="AR795" s="764">
        <v>45473</v>
      </c>
    </row>
    <row r="796" spans="1:44" ht="16.5" hidden="1" customHeight="1" x14ac:dyDescent="0.2">
      <c r="A796" s="443">
        <v>784</v>
      </c>
      <c r="B796" s="444">
        <v>9</v>
      </c>
      <c r="C796" s="709" t="s">
        <v>21</v>
      </c>
      <c r="D796" s="446">
        <v>45427</v>
      </c>
      <c r="E796" s="444">
        <v>219</v>
      </c>
      <c r="F796" s="759" t="s">
        <v>1341</v>
      </c>
      <c r="G796" s="759" t="s">
        <v>4007</v>
      </c>
      <c r="H796" s="444" t="s">
        <v>190</v>
      </c>
      <c r="I796" s="719" t="s">
        <v>2931</v>
      </c>
      <c r="J796" s="673" t="s">
        <v>2931</v>
      </c>
      <c r="K796" s="448">
        <v>4</v>
      </c>
      <c r="L796" s="448">
        <v>36</v>
      </c>
      <c r="M796" s="446">
        <v>45439</v>
      </c>
      <c r="N796" s="728">
        <v>3.472222222222222E-3</v>
      </c>
      <c r="O796" s="111">
        <v>45442</v>
      </c>
      <c r="P796" s="115">
        <v>0.45833333333333331</v>
      </c>
      <c r="Q796" s="115" t="s">
        <v>1169</v>
      </c>
      <c r="R796" s="112">
        <v>3186357500</v>
      </c>
      <c r="S796" s="689"/>
      <c r="T796" s="444">
        <v>85393</v>
      </c>
      <c r="U796" s="237">
        <v>129588</v>
      </c>
      <c r="V796" s="110">
        <v>410</v>
      </c>
      <c r="W796" s="110"/>
      <c r="X796" s="110"/>
      <c r="Y796" s="110"/>
      <c r="Z796" s="116">
        <v>5674380.7764752014</v>
      </c>
      <c r="AA796" s="688"/>
      <c r="AB796" s="470"/>
      <c r="AC796" s="470">
        <f t="shared" si="64"/>
        <v>5674380.7764752014</v>
      </c>
      <c r="AD796" s="207"/>
      <c r="AE796" s="691"/>
      <c r="AF796" s="453" t="s">
        <v>4008</v>
      </c>
      <c r="AG796" s="467" t="str">
        <f>VLOOKUP(V796,PQ!$A:$BI,61,0)</f>
        <v>SOCIO</v>
      </c>
      <c r="AH796" s="484">
        <f t="shared" si="65"/>
        <v>5248007.8049308546</v>
      </c>
      <c r="AI796" s="484">
        <f t="shared" si="55"/>
        <v>410</v>
      </c>
      <c r="AJ796" s="470">
        <v>5300000</v>
      </c>
      <c r="AK796" s="471">
        <v>7.4999999999999997E-2</v>
      </c>
      <c r="AL796" s="470">
        <f t="shared" si="58"/>
        <v>397500</v>
      </c>
      <c r="AM796" s="470">
        <f t="shared" si="59"/>
        <v>185500.00000000003</v>
      </c>
      <c r="AN796" s="470">
        <f t="shared" si="60"/>
        <v>21941.999999999996</v>
      </c>
      <c r="AO796" s="470">
        <f t="shared" si="61"/>
        <v>4902500</v>
      </c>
      <c r="AP796" s="470">
        <f t="shared" si="62"/>
        <v>374380.77647520136</v>
      </c>
      <c r="AR796" s="764">
        <v>45473</v>
      </c>
    </row>
    <row r="797" spans="1:44" ht="16.5" hidden="1" customHeight="1" x14ac:dyDescent="0.2">
      <c r="A797" s="443">
        <v>785</v>
      </c>
      <c r="B797" s="444">
        <v>9</v>
      </c>
      <c r="C797" s="709" t="s">
        <v>21</v>
      </c>
      <c r="D797" s="446">
        <v>45427</v>
      </c>
      <c r="E797" s="444">
        <v>219</v>
      </c>
      <c r="F797" s="759" t="s">
        <v>1341</v>
      </c>
      <c r="G797" s="759" t="s">
        <v>3148</v>
      </c>
      <c r="H797" s="444" t="s">
        <v>530</v>
      </c>
      <c r="I797" s="719" t="s">
        <v>2931</v>
      </c>
      <c r="J797" s="673" t="s">
        <v>2931</v>
      </c>
      <c r="K797" s="448">
        <v>4</v>
      </c>
      <c r="L797" s="448">
        <v>49</v>
      </c>
      <c r="M797" s="446">
        <v>45439</v>
      </c>
      <c r="N797" s="728">
        <v>3.472222222222222E-3</v>
      </c>
      <c r="O797" s="111">
        <v>45442</v>
      </c>
      <c r="P797" s="115">
        <v>0.5625</v>
      </c>
      <c r="Q797" s="115" t="s">
        <v>3149</v>
      </c>
      <c r="R797" s="112">
        <v>3174314584</v>
      </c>
      <c r="S797" s="689"/>
      <c r="T797" s="444">
        <v>85394</v>
      </c>
      <c r="U797" s="237">
        <v>129589</v>
      </c>
      <c r="V797" s="110">
        <v>342</v>
      </c>
      <c r="W797" s="110"/>
      <c r="X797" s="110"/>
      <c r="Y797" s="110"/>
      <c r="Z797" s="116">
        <v>5729020.7764752014</v>
      </c>
      <c r="AA797" s="688"/>
      <c r="AB797" s="470"/>
      <c r="AC797" s="470">
        <f t="shared" si="64"/>
        <v>5729020.7764752014</v>
      </c>
      <c r="AD797" s="207"/>
      <c r="AE797" s="691"/>
      <c r="AF797" s="453" t="s">
        <v>4008</v>
      </c>
      <c r="AG797" s="467" t="str">
        <f>VLOOKUP(V797,PQ!$A:$BI,61,0)</f>
        <v>SOCIO</v>
      </c>
      <c r="AH797" s="484">
        <f t="shared" si="65"/>
        <v>5298542.1553308545</v>
      </c>
      <c r="AI797" s="484">
        <f t="shared" si="55"/>
        <v>342</v>
      </c>
      <c r="AJ797" s="470">
        <v>5200000</v>
      </c>
      <c r="AK797" s="471">
        <v>7.4999999999999997E-2</v>
      </c>
      <c r="AL797" s="470">
        <f t="shared" si="58"/>
        <v>390000</v>
      </c>
      <c r="AM797" s="470">
        <f t="shared" si="59"/>
        <v>182000.00000000003</v>
      </c>
      <c r="AN797" s="470">
        <f t="shared" si="60"/>
        <v>21527.999999999996</v>
      </c>
      <c r="AO797" s="470">
        <f t="shared" si="61"/>
        <v>4810000</v>
      </c>
      <c r="AP797" s="470">
        <f t="shared" si="62"/>
        <v>529020.77647520136</v>
      </c>
      <c r="AR797" s="764">
        <v>45473</v>
      </c>
    </row>
    <row r="798" spans="1:44" ht="16.5" hidden="1" customHeight="1" x14ac:dyDescent="0.2">
      <c r="A798" s="443">
        <v>787</v>
      </c>
      <c r="B798" s="444">
        <v>14</v>
      </c>
      <c r="C798" s="709" t="s">
        <v>139</v>
      </c>
      <c r="D798" s="446">
        <v>45406</v>
      </c>
      <c r="E798" s="444">
        <v>103</v>
      </c>
      <c r="F798" s="759" t="s">
        <v>1279</v>
      </c>
      <c r="G798" s="759" t="s">
        <v>1279</v>
      </c>
      <c r="H798" s="444" t="s">
        <v>56</v>
      </c>
      <c r="I798" s="344" t="s">
        <v>3179</v>
      </c>
      <c r="J798" s="291" t="s">
        <v>3179</v>
      </c>
      <c r="K798" s="448">
        <v>4</v>
      </c>
      <c r="L798" s="448">
        <v>24</v>
      </c>
      <c r="M798" s="446">
        <v>45440</v>
      </c>
      <c r="N798" s="728">
        <v>0.16666666666666666</v>
      </c>
      <c r="O798" s="111">
        <v>45443</v>
      </c>
      <c r="P798" s="115">
        <v>0.54166666666666663</v>
      </c>
      <c r="Q798" s="115" t="s">
        <v>2913</v>
      </c>
      <c r="R798" s="112" t="s">
        <v>2914</v>
      </c>
      <c r="S798" s="206" t="s">
        <v>2795</v>
      </c>
      <c r="T798" s="444">
        <v>85400</v>
      </c>
      <c r="U798" s="237">
        <v>129602</v>
      </c>
      <c r="V798" s="110">
        <v>363</v>
      </c>
      <c r="W798" s="116"/>
      <c r="X798" s="110"/>
      <c r="Y798" s="110"/>
      <c r="Z798" s="116">
        <v>2201209.6318616541</v>
      </c>
      <c r="AA798" s="688">
        <v>1</v>
      </c>
      <c r="AB798" s="470">
        <v>1202080</v>
      </c>
      <c r="AC798" s="470">
        <f t="shared" si="64"/>
        <v>3403289.6318616541</v>
      </c>
      <c r="AD798" s="207"/>
      <c r="AE798" s="691"/>
      <c r="AF798" s="453" t="s">
        <v>4008</v>
      </c>
      <c r="AG798" s="467" t="str">
        <f>VLOOKUP(V798,PQ!$A:$BI,61,0)</f>
        <v>SOCIO</v>
      </c>
      <c r="AH798" s="484">
        <f t="shared" si="65"/>
        <v>3147566.4489235696</v>
      </c>
      <c r="AI798" s="484">
        <f t="shared" si="55"/>
        <v>363</v>
      </c>
      <c r="AJ798" s="470">
        <v>3000000</v>
      </c>
      <c r="AK798" s="471">
        <v>7.4999999999999997E-2</v>
      </c>
      <c r="AL798" s="470">
        <f t="shared" si="58"/>
        <v>225000</v>
      </c>
      <c r="AM798" s="470">
        <f t="shared" si="59"/>
        <v>105000.00000000001</v>
      </c>
      <c r="AN798" s="470">
        <f t="shared" si="60"/>
        <v>12419.999999999998</v>
      </c>
      <c r="AO798" s="470">
        <f t="shared" si="61"/>
        <v>2775000</v>
      </c>
      <c r="AP798" s="470">
        <f t="shared" si="62"/>
        <v>403289.63186165411</v>
      </c>
      <c r="AR798" s="764">
        <v>45473</v>
      </c>
    </row>
    <row r="799" spans="1:44" ht="16.5" hidden="1" customHeight="1" x14ac:dyDescent="0.2">
      <c r="A799" s="454">
        <v>788</v>
      </c>
      <c r="B799" s="454">
        <v>30</v>
      </c>
      <c r="C799" s="710" t="s">
        <v>139</v>
      </c>
      <c r="D799" s="456">
        <v>45419</v>
      </c>
      <c r="E799" s="454">
        <v>98</v>
      </c>
      <c r="F799" s="760" t="s">
        <v>1028</v>
      </c>
      <c r="G799" s="760" t="s">
        <v>1028</v>
      </c>
      <c r="H799" s="454"/>
      <c r="I799" s="717" t="s">
        <v>3075</v>
      </c>
      <c r="J799" s="671" t="s">
        <v>3075</v>
      </c>
      <c r="K799" s="457">
        <v>1</v>
      </c>
      <c r="L799" s="457">
        <v>33</v>
      </c>
      <c r="M799" s="456">
        <v>45440</v>
      </c>
      <c r="N799" s="729">
        <v>0.29166666666666669</v>
      </c>
      <c r="O799" s="183">
        <v>45440</v>
      </c>
      <c r="P799" s="368">
        <v>0.625</v>
      </c>
      <c r="Q799" s="368" t="s">
        <v>3073</v>
      </c>
      <c r="R799" s="322">
        <v>3132049035</v>
      </c>
      <c r="S799" s="265" t="s">
        <v>3062</v>
      </c>
      <c r="T799" s="454">
        <v>85401</v>
      </c>
      <c r="U799" s="738"/>
      <c r="V799" s="186">
        <v>392</v>
      </c>
      <c r="W799" s="369"/>
      <c r="X799" s="385"/>
      <c r="Y799" s="385"/>
      <c r="Z799" s="192"/>
      <c r="AA799" s="699"/>
      <c r="AB799" s="470"/>
      <c r="AC799" s="470">
        <f t="shared" si="64"/>
        <v>0</v>
      </c>
      <c r="AD799" s="290" t="s">
        <v>827</v>
      </c>
      <c r="AE799" s="691"/>
      <c r="AF799" s="453" t="s">
        <v>827</v>
      </c>
      <c r="AG799" s="467"/>
      <c r="AH799" s="484"/>
      <c r="AI799" s="484">
        <f t="shared" si="55"/>
        <v>392</v>
      </c>
      <c r="AJ799" s="470"/>
      <c r="AK799" s="471"/>
      <c r="AL799" s="470"/>
      <c r="AM799" s="470"/>
      <c r="AN799" s="470"/>
      <c r="AO799" s="470"/>
      <c r="AP799" s="470"/>
      <c r="AR799" s="764">
        <v>45473</v>
      </c>
    </row>
    <row r="800" spans="1:44" ht="16.5" hidden="1" customHeight="1" x14ac:dyDescent="0.2">
      <c r="A800" s="444">
        <v>1</v>
      </c>
      <c r="B800" s="444">
        <v>10</v>
      </c>
      <c r="C800" s="709" t="s">
        <v>21</v>
      </c>
      <c r="D800" s="446">
        <v>45440</v>
      </c>
      <c r="E800" s="444">
        <v>96</v>
      </c>
      <c r="F800" s="759" t="s">
        <v>913</v>
      </c>
      <c r="G800" s="759" t="s">
        <v>3193</v>
      </c>
      <c r="H800" s="444" t="s">
        <v>604</v>
      </c>
      <c r="I800" s="344" t="s">
        <v>347</v>
      </c>
      <c r="J800" s="291" t="s">
        <v>347</v>
      </c>
      <c r="K800" s="448">
        <v>1</v>
      </c>
      <c r="L800" s="448">
        <v>30</v>
      </c>
      <c r="M800" s="446">
        <v>45440</v>
      </c>
      <c r="N800" s="728">
        <v>0.25</v>
      </c>
      <c r="O800" s="111">
        <v>45440</v>
      </c>
      <c r="P800" s="115">
        <v>0.83333333333333337</v>
      </c>
      <c r="Q800" s="115" t="s">
        <v>3112</v>
      </c>
      <c r="R800" s="112">
        <v>3167060495</v>
      </c>
      <c r="S800" s="206"/>
      <c r="T800" s="444">
        <v>85408</v>
      </c>
      <c r="U800" s="237">
        <v>129611</v>
      </c>
      <c r="V800" s="110">
        <v>396</v>
      </c>
      <c r="W800" s="431"/>
      <c r="X800" s="380"/>
      <c r="Y800" s="380"/>
      <c r="Z800" s="147">
        <v>653413.2742801843</v>
      </c>
      <c r="AA800" s="698"/>
      <c r="AB800" s="470"/>
      <c r="AC800" s="470">
        <f t="shared" si="64"/>
        <v>653413.2742801843</v>
      </c>
      <c r="AD800" s="751"/>
      <c r="AE800" s="691"/>
      <c r="AF800" s="453" t="s">
        <v>4008</v>
      </c>
      <c r="AG800" s="467" t="str">
        <f>VLOOKUP(V800,PQ!$A:$BI,61,0)</f>
        <v>SOCIO-AFILIADO</v>
      </c>
      <c r="AH800" s="484">
        <f t="shared" si="65"/>
        <v>604315.80085077125</v>
      </c>
      <c r="AI800" s="484">
        <f t="shared" si="55"/>
        <v>396</v>
      </c>
      <c r="AJ800" s="470">
        <v>650000</v>
      </c>
      <c r="AK800" s="471">
        <v>7.4999999999999997E-2</v>
      </c>
      <c r="AL800" s="470">
        <f t="shared" si="58"/>
        <v>48750</v>
      </c>
      <c r="AM800" s="470">
        <f t="shared" si="59"/>
        <v>22750.000000000004</v>
      </c>
      <c r="AN800" s="470">
        <f t="shared" si="60"/>
        <v>2690.9999999999995</v>
      </c>
      <c r="AO800" s="470">
        <f t="shared" si="61"/>
        <v>601250</v>
      </c>
      <c r="AP800" s="470">
        <f t="shared" si="62"/>
        <v>3413.2742801842978</v>
      </c>
      <c r="AR800" s="764">
        <v>45473</v>
      </c>
    </row>
    <row r="801" spans="1:44" ht="16.5" hidden="1" customHeight="1" x14ac:dyDescent="0.2">
      <c r="A801" s="443">
        <v>789</v>
      </c>
      <c r="B801" s="444">
        <v>9</v>
      </c>
      <c r="C801" s="709" t="s">
        <v>21</v>
      </c>
      <c r="D801" s="446">
        <v>45427</v>
      </c>
      <c r="E801" s="444">
        <v>121</v>
      </c>
      <c r="F801" s="759" t="s">
        <v>1035</v>
      </c>
      <c r="G801" s="759" t="s">
        <v>3150</v>
      </c>
      <c r="H801" s="444" t="s">
        <v>240</v>
      </c>
      <c r="I801" s="719" t="s">
        <v>2931</v>
      </c>
      <c r="J801" s="673" t="s">
        <v>2931</v>
      </c>
      <c r="K801" s="448">
        <v>1</v>
      </c>
      <c r="L801" s="448">
        <v>20</v>
      </c>
      <c r="M801" s="446">
        <v>45440</v>
      </c>
      <c r="N801" s="728">
        <v>0.29166666666666669</v>
      </c>
      <c r="O801" s="111">
        <v>45440</v>
      </c>
      <c r="P801" s="115">
        <v>0.75</v>
      </c>
      <c r="Q801" s="115" t="s">
        <v>3036</v>
      </c>
      <c r="R801" s="112">
        <v>3112002782</v>
      </c>
      <c r="S801" s="689"/>
      <c r="T801" s="444">
        <v>85402</v>
      </c>
      <c r="U801" s="237">
        <v>129604</v>
      </c>
      <c r="V801" s="110">
        <v>52</v>
      </c>
      <c r="W801" s="110"/>
      <c r="X801" s="110"/>
      <c r="Y801" s="110"/>
      <c r="Z801" s="118">
        <v>710571.15969284507</v>
      </c>
      <c r="AA801" s="688"/>
      <c r="AB801" s="470"/>
      <c r="AC801" s="470">
        <f t="shared" si="64"/>
        <v>710571.15969284507</v>
      </c>
      <c r="AD801" s="207"/>
      <c r="AE801" s="691"/>
      <c r="AF801" s="453" t="s">
        <v>4008</v>
      </c>
      <c r="AG801" s="467" t="str">
        <f>VLOOKUP(V801,PQ!$A:$BI,61,0)</f>
        <v>SOCIO</v>
      </c>
      <c r="AH801" s="484">
        <f t="shared" si="65"/>
        <v>657178.84275352466</v>
      </c>
      <c r="AI801" s="484">
        <f t="shared" si="55"/>
        <v>52</v>
      </c>
      <c r="AJ801" s="470">
        <v>650000</v>
      </c>
      <c r="AK801" s="471">
        <v>7.4999999999999997E-2</v>
      </c>
      <c r="AL801" s="470">
        <f t="shared" si="58"/>
        <v>48750</v>
      </c>
      <c r="AM801" s="470">
        <f t="shared" si="59"/>
        <v>22750.000000000004</v>
      </c>
      <c r="AN801" s="470">
        <f t="shared" si="60"/>
        <v>2690.9999999999995</v>
      </c>
      <c r="AO801" s="470">
        <f t="shared" si="61"/>
        <v>601250</v>
      </c>
      <c r="AP801" s="470">
        <f t="shared" si="62"/>
        <v>60571.159692845074</v>
      </c>
      <c r="AR801" s="764">
        <v>45473</v>
      </c>
    </row>
    <row r="802" spans="1:44" ht="16.5" hidden="1" customHeight="1" x14ac:dyDescent="0.2">
      <c r="A802" s="443">
        <v>790</v>
      </c>
      <c r="B802" s="444">
        <v>22</v>
      </c>
      <c r="C802" s="709" t="s">
        <v>139</v>
      </c>
      <c r="D802" s="446">
        <v>45419</v>
      </c>
      <c r="E802" s="444">
        <v>211</v>
      </c>
      <c r="F802" s="759" t="s">
        <v>86</v>
      </c>
      <c r="G802" s="759" t="s">
        <v>86</v>
      </c>
      <c r="H802" s="444" t="s">
        <v>2639</v>
      </c>
      <c r="I802" s="344" t="s">
        <v>3075</v>
      </c>
      <c r="J802" s="291" t="s">
        <v>3075</v>
      </c>
      <c r="K802" s="448">
        <v>1</v>
      </c>
      <c r="L802" s="448">
        <v>32</v>
      </c>
      <c r="M802" s="446">
        <v>45441</v>
      </c>
      <c r="N802" s="728">
        <v>0.22916666666666666</v>
      </c>
      <c r="O802" s="111">
        <v>45441</v>
      </c>
      <c r="P802" s="115">
        <v>0.77083333333333337</v>
      </c>
      <c r="Q802" s="115" t="s">
        <v>3060</v>
      </c>
      <c r="R802" s="112" t="s">
        <v>3061</v>
      </c>
      <c r="S802" s="206" t="s">
        <v>3062</v>
      </c>
      <c r="T802" s="444">
        <v>85410</v>
      </c>
      <c r="U802" s="237">
        <v>129621</v>
      </c>
      <c r="V802" s="110">
        <v>390</v>
      </c>
      <c r="W802" s="116"/>
      <c r="X802" s="380"/>
      <c r="Y802" s="380"/>
      <c r="Z802" s="118">
        <v>1426806.4500301802</v>
      </c>
      <c r="AA802" s="698"/>
      <c r="AB802" s="470"/>
      <c r="AC802" s="470">
        <f t="shared" si="64"/>
        <v>1426806.4500301802</v>
      </c>
      <c r="AD802" s="751"/>
      <c r="AE802" s="691"/>
      <c r="AF802" s="453" t="s">
        <v>4008</v>
      </c>
      <c r="AG802" s="467" t="str">
        <f>VLOOKUP(V802,PQ!$A:$BI,61,0)</f>
        <v>SOCIO</v>
      </c>
      <c r="AH802" s="484">
        <f t="shared" si="65"/>
        <v>1319596.2133749125</v>
      </c>
      <c r="AI802" s="484">
        <f t="shared" si="55"/>
        <v>390</v>
      </c>
      <c r="AJ802" s="470">
        <v>1100000</v>
      </c>
      <c r="AK802" s="471">
        <v>7.4999999999999997E-2</v>
      </c>
      <c r="AL802" s="470">
        <f t="shared" si="58"/>
        <v>82500</v>
      </c>
      <c r="AM802" s="470">
        <f t="shared" si="59"/>
        <v>38500.000000000007</v>
      </c>
      <c r="AN802" s="470">
        <f t="shared" si="60"/>
        <v>4553.9999999999991</v>
      </c>
      <c r="AO802" s="470">
        <f t="shared" si="61"/>
        <v>1017500</v>
      </c>
      <c r="AP802" s="470">
        <f t="shared" si="62"/>
        <v>326806.45003018016</v>
      </c>
      <c r="AR802" s="764">
        <v>45473</v>
      </c>
    </row>
    <row r="803" spans="1:44" ht="16.5" hidden="1" customHeight="1" x14ac:dyDescent="0.2">
      <c r="A803" s="443">
        <v>791</v>
      </c>
      <c r="B803" s="444">
        <v>25</v>
      </c>
      <c r="C803" s="709" t="s">
        <v>139</v>
      </c>
      <c r="D803" s="446">
        <v>45419</v>
      </c>
      <c r="E803" s="444">
        <v>254</v>
      </c>
      <c r="F803" s="759" t="s">
        <v>1368</v>
      </c>
      <c r="G803" s="759" t="s">
        <v>1368</v>
      </c>
      <c r="H803" s="444" t="s">
        <v>2651</v>
      </c>
      <c r="I803" s="344" t="s">
        <v>3075</v>
      </c>
      <c r="J803" s="291" t="s">
        <v>3075</v>
      </c>
      <c r="K803" s="448">
        <v>1</v>
      </c>
      <c r="L803" s="448">
        <v>26</v>
      </c>
      <c r="M803" s="446">
        <v>45441</v>
      </c>
      <c r="N803" s="728">
        <v>0.20833333333333334</v>
      </c>
      <c r="O803" s="111">
        <v>45441</v>
      </c>
      <c r="P803" s="115">
        <v>0.66666666666666663</v>
      </c>
      <c r="Q803" s="115" t="s">
        <v>3067</v>
      </c>
      <c r="R803" s="112">
        <v>3185901520</v>
      </c>
      <c r="S803" s="206" t="s">
        <v>3062</v>
      </c>
      <c r="T803" s="444">
        <v>85411</v>
      </c>
      <c r="U803" s="237">
        <v>129623</v>
      </c>
      <c r="V803" s="110">
        <v>378</v>
      </c>
      <c r="W803" s="116"/>
      <c r="X803" s="380"/>
      <c r="Y803" s="380"/>
      <c r="Z803" s="118">
        <v>972520.21457125014</v>
      </c>
      <c r="AA803" s="698"/>
      <c r="AB803" s="470"/>
      <c r="AC803" s="470">
        <f t="shared" si="64"/>
        <v>972520.21457125014</v>
      </c>
      <c r="AD803" s="751"/>
      <c r="AE803" s="691"/>
      <c r="AF803" s="453" t="s">
        <v>4008</v>
      </c>
      <c r="AG803" s="467" t="str">
        <f>VLOOKUP(V803,PQ!$A:$BI,61,0)</f>
        <v>SOCIO</v>
      </c>
      <c r="AH803" s="484">
        <f t="shared" si="65"/>
        <v>899445.04564836645</v>
      </c>
      <c r="AI803" s="484">
        <f t="shared" si="55"/>
        <v>378</v>
      </c>
      <c r="AJ803" s="470">
        <v>890000</v>
      </c>
      <c r="AK803" s="471">
        <v>7.4999999999999997E-2</v>
      </c>
      <c r="AL803" s="470">
        <f t="shared" si="58"/>
        <v>66750</v>
      </c>
      <c r="AM803" s="470">
        <f t="shared" si="59"/>
        <v>31150.000000000004</v>
      </c>
      <c r="AN803" s="470">
        <f t="shared" si="60"/>
        <v>3684.5999999999995</v>
      </c>
      <c r="AO803" s="470">
        <f t="shared" si="61"/>
        <v>823250</v>
      </c>
      <c r="AP803" s="470">
        <f t="shared" si="62"/>
        <v>82520.214571250137</v>
      </c>
      <c r="AR803" s="764">
        <v>45473</v>
      </c>
    </row>
    <row r="804" spans="1:44" s="381" customFormat="1" ht="16.5" hidden="1" customHeight="1" x14ac:dyDescent="0.2">
      <c r="A804" s="443">
        <v>792</v>
      </c>
      <c r="B804" s="444">
        <v>9</v>
      </c>
      <c r="C804" s="709" t="s">
        <v>21</v>
      </c>
      <c r="D804" s="446">
        <v>45427</v>
      </c>
      <c r="E804" s="444">
        <v>161</v>
      </c>
      <c r="F804" s="759" t="s">
        <v>845</v>
      </c>
      <c r="G804" s="759" t="s">
        <v>3151</v>
      </c>
      <c r="H804" s="444" t="s">
        <v>356</v>
      </c>
      <c r="I804" s="719" t="s">
        <v>2931</v>
      </c>
      <c r="J804" s="673" t="s">
        <v>2931</v>
      </c>
      <c r="K804" s="448">
        <v>1</v>
      </c>
      <c r="L804" s="448">
        <v>36</v>
      </c>
      <c r="M804" s="446">
        <v>45441</v>
      </c>
      <c r="N804" s="728">
        <v>0.22916666666666666</v>
      </c>
      <c r="O804" s="111">
        <v>45441</v>
      </c>
      <c r="P804" s="115">
        <v>0.79166666666666663</v>
      </c>
      <c r="Q804" s="115" t="s">
        <v>2887</v>
      </c>
      <c r="R804" s="112">
        <v>3156289788</v>
      </c>
      <c r="S804" s="690"/>
      <c r="T804" s="444">
        <v>85412</v>
      </c>
      <c r="U804" s="237">
        <v>129622</v>
      </c>
      <c r="V804" s="110">
        <v>381</v>
      </c>
      <c r="W804" s="110"/>
      <c r="X804" s="110"/>
      <c r="Y804" s="110"/>
      <c r="Z804" s="118">
        <v>839743.08330128563</v>
      </c>
      <c r="AA804" s="688"/>
      <c r="AB804" s="470"/>
      <c r="AC804" s="470">
        <f t="shared" si="64"/>
        <v>839743.08330128563</v>
      </c>
      <c r="AD804" s="207"/>
      <c r="AE804" s="691"/>
      <c r="AF804" s="453" t="s">
        <v>4008</v>
      </c>
      <c r="AG804" s="467" t="str">
        <f>VLOOKUP(V804,PQ!$A:$BI,61,0)</f>
        <v>SOCIO</v>
      </c>
      <c r="AH804" s="484">
        <f t="shared" si="65"/>
        <v>776644.788022027</v>
      </c>
      <c r="AI804" s="484">
        <f t="shared" si="55"/>
        <v>381</v>
      </c>
      <c r="AJ804" s="470">
        <v>750000</v>
      </c>
      <c r="AK804" s="471">
        <v>7.4999999999999997E-2</v>
      </c>
      <c r="AL804" s="470">
        <f t="shared" si="58"/>
        <v>56250</v>
      </c>
      <c r="AM804" s="470">
        <f t="shared" si="59"/>
        <v>26250.000000000004</v>
      </c>
      <c r="AN804" s="470">
        <f t="shared" si="60"/>
        <v>3104.9999999999995</v>
      </c>
      <c r="AO804" s="470">
        <f t="shared" si="61"/>
        <v>693750</v>
      </c>
      <c r="AP804" s="470">
        <f t="shared" si="62"/>
        <v>89743.083301285631</v>
      </c>
      <c r="AR804" s="764">
        <v>45473</v>
      </c>
    </row>
    <row r="805" spans="1:44" ht="16.5" hidden="1" customHeight="1" x14ac:dyDescent="0.2">
      <c r="A805" s="444"/>
      <c r="B805" s="444"/>
      <c r="C805" s="709" t="s">
        <v>674</v>
      </c>
      <c r="D805" s="446">
        <v>45436</v>
      </c>
      <c r="E805" s="444">
        <v>245</v>
      </c>
      <c r="F805" s="759" t="s">
        <v>3188</v>
      </c>
      <c r="G805" s="759" t="s">
        <v>3188</v>
      </c>
      <c r="H805" s="444" t="s">
        <v>535</v>
      </c>
      <c r="I805" s="719" t="s">
        <v>3187</v>
      </c>
      <c r="J805" s="673" t="s">
        <v>3187</v>
      </c>
      <c r="K805" s="447">
        <v>1</v>
      </c>
      <c r="L805" s="448">
        <v>32</v>
      </c>
      <c r="M805" s="446">
        <v>45441</v>
      </c>
      <c r="N805" s="728">
        <v>0.27083333333333331</v>
      </c>
      <c r="O805" s="111">
        <v>45441</v>
      </c>
      <c r="P805" s="115">
        <v>0.79166666666666663</v>
      </c>
      <c r="Q805" s="115" t="s">
        <v>3185</v>
      </c>
      <c r="R805" s="112">
        <v>3125231759</v>
      </c>
      <c r="S805" s="206" t="s">
        <v>3186</v>
      </c>
      <c r="T805" s="444">
        <v>85413</v>
      </c>
      <c r="U805" s="237">
        <v>129624</v>
      </c>
      <c r="V805" s="110">
        <v>396</v>
      </c>
      <c r="W805" s="110"/>
      <c r="X805" s="110"/>
      <c r="Y805" s="110"/>
      <c r="Z805" s="118">
        <v>821110.10239917529</v>
      </c>
      <c r="AA805" s="688"/>
      <c r="AB805" s="470"/>
      <c r="AC805" s="470">
        <f t="shared" si="64"/>
        <v>821110.10239917529</v>
      </c>
      <c r="AD805" s="237"/>
      <c r="AE805" s="691"/>
      <c r="AF805" s="453" t="s">
        <v>4008</v>
      </c>
      <c r="AG805" s="467" t="str">
        <f>VLOOKUP(V805,PQ!$A:$BI,61,0)</f>
        <v>SOCIO-AFILIADO</v>
      </c>
      <c r="AH805" s="484">
        <f t="shared" si="65"/>
        <v>759411.88930490124</v>
      </c>
      <c r="AI805" s="484">
        <f t="shared" si="55"/>
        <v>396</v>
      </c>
      <c r="AJ805" s="470">
        <v>760000</v>
      </c>
      <c r="AK805" s="471">
        <v>7.4999999999999997E-2</v>
      </c>
      <c r="AL805" s="470">
        <f t="shared" si="58"/>
        <v>57000</v>
      </c>
      <c r="AM805" s="470">
        <f t="shared" si="59"/>
        <v>26600.000000000004</v>
      </c>
      <c r="AN805" s="470">
        <f t="shared" si="60"/>
        <v>3146.3999999999996</v>
      </c>
      <c r="AO805" s="470">
        <f t="shared" si="61"/>
        <v>703000</v>
      </c>
      <c r="AP805" s="470">
        <f t="shared" si="62"/>
        <v>61110.102399175288</v>
      </c>
      <c r="AR805" s="764">
        <v>45473</v>
      </c>
    </row>
    <row r="806" spans="1:44" ht="16.5" hidden="1" customHeight="1" x14ac:dyDescent="0.2">
      <c r="A806" s="443">
        <v>794</v>
      </c>
      <c r="B806" s="444">
        <v>9</v>
      </c>
      <c r="C806" s="709" t="s">
        <v>21</v>
      </c>
      <c r="D806" s="446">
        <v>45427</v>
      </c>
      <c r="E806" s="444">
        <v>95</v>
      </c>
      <c r="F806" s="759" t="s">
        <v>927</v>
      </c>
      <c r="G806" s="759" t="s">
        <v>657</v>
      </c>
      <c r="H806" s="444" t="s">
        <v>59</v>
      </c>
      <c r="I806" s="719" t="s">
        <v>2931</v>
      </c>
      <c r="J806" s="673" t="s">
        <v>2931</v>
      </c>
      <c r="K806" s="448">
        <v>3</v>
      </c>
      <c r="L806" s="448">
        <v>28</v>
      </c>
      <c r="M806" s="446">
        <v>45442</v>
      </c>
      <c r="N806" s="728">
        <v>0.16666666666666666</v>
      </c>
      <c r="O806" s="111">
        <v>45444</v>
      </c>
      <c r="P806" s="115">
        <v>0.79166666666666663</v>
      </c>
      <c r="Q806" s="115" t="s">
        <v>3153</v>
      </c>
      <c r="R806" s="112">
        <v>3107984886</v>
      </c>
      <c r="S806" s="689"/>
      <c r="T806" s="444">
        <v>85427</v>
      </c>
      <c r="U806" s="237">
        <v>129656</v>
      </c>
      <c r="V806" s="110">
        <v>412</v>
      </c>
      <c r="W806" s="110"/>
      <c r="X806" s="110"/>
      <c r="Y806" s="110"/>
      <c r="Z806" s="116">
        <v>2367647.5172743099</v>
      </c>
      <c r="AA806" s="688"/>
      <c r="AB806" s="470"/>
      <c r="AC806" s="470">
        <f t="shared" si="64"/>
        <v>2367647.5172743099</v>
      </c>
      <c r="AD806" s="207"/>
      <c r="AE806" s="691"/>
      <c r="AF806" s="453" t="s">
        <v>4008</v>
      </c>
      <c r="AG806" s="467" t="str">
        <f>VLOOKUP(V806,PQ!$A:$BI,61,0)</f>
        <v>SOCIO</v>
      </c>
      <c r="AH806" s="484">
        <f t="shared" si="65"/>
        <v>2189742.4828263181</v>
      </c>
      <c r="AI806" s="484">
        <f t="shared" si="55"/>
        <v>412</v>
      </c>
      <c r="AJ806" s="470">
        <v>2180000</v>
      </c>
      <c r="AK806" s="471">
        <v>7.4999999999999997E-2</v>
      </c>
      <c r="AL806" s="470">
        <f t="shared" si="58"/>
        <v>163500</v>
      </c>
      <c r="AM806" s="470">
        <f t="shared" si="59"/>
        <v>76300</v>
      </c>
      <c r="AN806" s="470">
        <f t="shared" si="60"/>
        <v>9025.1999999999989</v>
      </c>
      <c r="AO806" s="470">
        <f t="shared" si="61"/>
        <v>2016500</v>
      </c>
      <c r="AP806" s="470">
        <f t="shared" si="62"/>
        <v>187647.51727430988</v>
      </c>
      <c r="AR806" s="764">
        <v>45473</v>
      </c>
    </row>
    <row r="807" spans="1:44" ht="16.5" hidden="1" customHeight="1" x14ac:dyDescent="0.2">
      <c r="A807" s="444"/>
      <c r="B807" s="444"/>
      <c r="C807" s="709" t="s">
        <v>21</v>
      </c>
      <c r="D807" s="446">
        <v>45441</v>
      </c>
      <c r="E807" s="444">
        <v>153</v>
      </c>
      <c r="F807" s="759" t="s">
        <v>122</v>
      </c>
      <c r="G807" s="759" t="s">
        <v>122</v>
      </c>
      <c r="H807" s="444" t="s">
        <v>124</v>
      </c>
      <c r="I807" s="719" t="s">
        <v>2931</v>
      </c>
      <c r="J807" s="673" t="s">
        <v>2931</v>
      </c>
      <c r="K807" s="447">
        <v>1</v>
      </c>
      <c r="L807" s="448">
        <v>38</v>
      </c>
      <c r="M807" s="446">
        <v>45442</v>
      </c>
      <c r="N807" s="728">
        <v>0.29166666666666669</v>
      </c>
      <c r="O807" s="111">
        <v>45442</v>
      </c>
      <c r="P807" s="115">
        <v>0.66666666666666663</v>
      </c>
      <c r="Q807" s="115" t="s">
        <v>3195</v>
      </c>
      <c r="R807" s="112">
        <v>3153631331</v>
      </c>
      <c r="S807" s="206"/>
      <c r="T807" s="444">
        <v>85430</v>
      </c>
      <c r="U807" s="237">
        <v>129659</v>
      </c>
      <c r="V807" s="110">
        <v>447</v>
      </c>
      <c r="W807" s="110"/>
      <c r="X807" s="110"/>
      <c r="Y807" s="110"/>
      <c r="Z807" s="118">
        <v>522928</v>
      </c>
      <c r="AA807" s="688"/>
      <c r="AB807" s="470"/>
      <c r="AC807" s="470">
        <f t="shared" si="64"/>
        <v>522928</v>
      </c>
      <c r="AD807" s="237"/>
      <c r="AE807" s="691"/>
      <c r="AF807" s="453" t="s">
        <v>4008</v>
      </c>
      <c r="AG807" s="467" t="str">
        <f>VLOOKUP(V807,PQ!$A:$BI,61,0)</f>
        <v>PROPIO</v>
      </c>
      <c r="AH807" s="484">
        <f t="shared" si="65"/>
        <v>483635.19007999997</v>
      </c>
      <c r="AI807" s="484">
        <f t="shared" si="55"/>
        <v>447</v>
      </c>
      <c r="AJ807" s="470">
        <f>+AC807</f>
        <v>522928</v>
      </c>
      <c r="AK807" s="471">
        <v>0</v>
      </c>
      <c r="AL807" s="470"/>
      <c r="AM807" s="470"/>
      <c r="AN807" s="470"/>
      <c r="AO807" s="470"/>
      <c r="AP807" s="470">
        <f>+AC807-AJ807</f>
        <v>0</v>
      </c>
      <c r="AR807" s="764">
        <v>45473</v>
      </c>
    </row>
    <row r="808" spans="1:44" ht="16.5" hidden="1" customHeight="1" x14ac:dyDescent="0.2">
      <c r="A808" s="453"/>
      <c r="B808" s="453"/>
      <c r="C808" s="709" t="s">
        <v>2730</v>
      </c>
      <c r="D808" s="446">
        <v>45433</v>
      </c>
      <c r="E808" s="444">
        <v>190</v>
      </c>
      <c r="F808" s="759" t="s">
        <v>3191</v>
      </c>
      <c r="G808" s="759" t="s">
        <v>3191</v>
      </c>
      <c r="H808" s="445" t="s">
        <v>2630</v>
      </c>
      <c r="I808" s="722" t="s">
        <v>3194</v>
      </c>
      <c r="J808" s="676" t="s">
        <v>3194</v>
      </c>
      <c r="K808" s="448">
        <v>4</v>
      </c>
      <c r="L808" s="448">
        <v>40</v>
      </c>
      <c r="M808" s="446">
        <v>45442</v>
      </c>
      <c r="N808" s="728">
        <v>0.25</v>
      </c>
      <c r="O808" s="111">
        <v>45445</v>
      </c>
      <c r="P808" s="115">
        <v>0.29166666666666669</v>
      </c>
      <c r="Q808" s="115" t="s">
        <v>3189</v>
      </c>
      <c r="R808" s="112" t="s">
        <v>3190</v>
      </c>
      <c r="S808" s="689"/>
      <c r="T808" s="444">
        <v>85428</v>
      </c>
      <c r="U808" s="237">
        <v>129657</v>
      </c>
      <c r="V808" s="110">
        <v>381</v>
      </c>
      <c r="W808" s="110"/>
      <c r="X808" s="110"/>
      <c r="Y808" s="110"/>
      <c r="Z808" s="116">
        <v>1490579.2</v>
      </c>
      <c r="AA808" s="688"/>
      <c r="AB808" s="470"/>
      <c r="AC808" s="470">
        <f t="shared" si="64"/>
        <v>1490579.2</v>
      </c>
      <c r="AD808" s="207"/>
      <c r="AE808" s="691"/>
      <c r="AF808" s="453" t="s">
        <v>4008</v>
      </c>
      <c r="AG808" s="467" t="str">
        <f>VLOOKUP(V808,PQ!$A:$BI,61,0)</f>
        <v>SOCIO</v>
      </c>
      <c r="AH808" s="484">
        <f t="shared" si="65"/>
        <v>1378577.0789119999</v>
      </c>
      <c r="AI808" s="484">
        <f t="shared" si="55"/>
        <v>381</v>
      </c>
      <c r="AJ808" s="470">
        <v>1000000</v>
      </c>
      <c r="AK808" s="471">
        <v>7.4999999999999997E-2</v>
      </c>
      <c r="AL808" s="470">
        <f t="shared" si="58"/>
        <v>75000</v>
      </c>
      <c r="AM808" s="470">
        <f t="shared" si="59"/>
        <v>35000</v>
      </c>
      <c r="AN808" s="470">
        <f t="shared" si="60"/>
        <v>4140</v>
      </c>
      <c r="AO808" s="470">
        <f t="shared" si="61"/>
        <v>925000</v>
      </c>
      <c r="AP808" s="470">
        <f t="shared" si="62"/>
        <v>490579.19999999995</v>
      </c>
      <c r="AR808" s="764">
        <v>45473</v>
      </c>
    </row>
    <row r="809" spans="1:44" ht="16.5" hidden="1" customHeight="1" x14ac:dyDescent="0.2">
      <c r="A809" s="453"/>
      <c r="B809" s="453"/>
      <c r="C809" s="709" t="s">
        <v>2730</v>
      </c>
      <c r="D809" s="446">
        <v>45433</v>
      </c>
      <c r="E809" s="444">
        <v>190</v>
      </c>
      <c r="F809" s="759" t="s">
        <v>3191</v>
      </c>
      <c r="G809" s="759" t="s">
        <v>3191</v>
      </c>
      <c r="H809" s="445" t="s">
        <v>2630</v>
      </c>
      <c r="I809" s="722" t="s">
        <v>3194</v>
      </c>
      <c r="J809" s="676" t="s">
        <v>3194</v>
      </c>
      <c r="K809" s="448">
        <v>4</v>
      </c>
      <c r="L809" s="448">
        <v>40</v>
      </c>
      <c r="M809" s="446">
        <v>45442</v>
      </c>
      <c r="N809" s="728">
        <v>0.25</v>
      </c>
      <c r="O809" s="111">
        <v>45445</v>
      </c>
      <c r="P809" s="115">
        <v>0.29166666666666669</v>
      </c>
      <c r="Q809" s="115" t="s">
        <v>3189</v>
      </c>
      <c r="R809" s="112" t="s">
        <v>3190</v>
      </c>
      <c r="S809" s="689"/>
      <c r="T809" s="444">
        <v>85429</v>
      </c>
      <c r="U809" s="237">
        <v>129658</v>
      </c>
      <c r="V809" s="110">
        <v>391</v>
      </c>
      <c r="W809" s="110"/>
      <c r="X809" s="110"/>
      <c r="Y809" s="110"/>
      <c r="Z809" s="116">
        <v>1490579.2</v>
      </c>
      <c r="AA809" s="688"/>
      <c r="AB809" s="470"/>
      <c r="AC809" s="470">
        <f t="shared" si="64"/>
        <v>1490579.2</v>
      </c>
      <c r="AD809" s="207"/>
      <c r="AE809" s="691"/>
      <c r="AF809" s="453" t="s">
        <v>4008</v>
      </c>
      <c r="AG809" s="467" t="str">
        <f>VLOOKUP(V809,PQ!$A:$BI,61,0)</f>
        <v>SOCIO</v>
      </c>
      <c r="AH809" s="484">
        <f t="shared" si="65"/>
        <v>1378577.0789119999</v>
      </c>
      <c r="AI809" s="484">
        <f t="shared" si="55"/>
        <v>391</v>
      </c>
      <c r="AJ809" s="470">
        <v>1000000</v>
      </c>
      <c r="AK809" s="471">
        <v>7.4999999999999997E-2</v>
      </c>
      <c r="AL809" s="470">
        <f t="shared" si="58"/>
        <v>75000</v>
      </c>
      <c r="AM809" s="470">
        <f t="shared" si="59"/>
        <v>35000</v>
      </c>
      <c r="AN809" s="470">
        <f t="shared" si="60"/>
        <v>4140</v>
      </c>
      <c r="AO809" s="470">
        <f t="shared" si="61"/>
        <v>925000</v>
      </c>
      <c r="AP809" s="470">
        <f t="shared" si="62"/>
        <v>490579.19999999995</v>
      </c>
      <c r="AR809" s="764">
        <v>45473</v>
      </c>
    </row>
    <row r="810" spans="1:44" ht="16.5" hidden="1" customHeight="1" x14ac:dyDescent="0.2">
      <c r="A810" s="443">
        <v>793</v>
      </c>
      <c r="B810" s="444">
        <v>9</v>
      </c>
      <c r="C810" s="709" t="s">
        <v>21</v>
      </c>
      <c r="D810" s="446">
        <v>45427</v>
      </c>
      <c r="E810" s="444">
        <v>123</v>
      </c>
      <c r="F810" s="759" t="s">
        <v>410</v>
      </c>
      <c r="G810" s="759" t="s">
        <v>3152</v>
      </c>
      <c r="H810" s="444" t="s">
        <v>412</v>
      </c>
      <c r="I810" s="719" t="s">
        <v>2931</v>
      </c>
      <c r="J810" s="673" t="s">
        <v>2931</v>
      </c>
      <c r="K810" s="448">
        <v>1</v>
      </c>
      <c r="L810" s="448">
        <v>42</v>
      </c>
      <c r="M810" s="446">
        <v>45443</v>
      </c>
      <c r="N810" s="728">
        <v>0.25</v>
      </c>
      <c r="O810" s="111">
        <v>45443</v>
      </c>
      <c r="P810" s="115">
        <v>0.83333333333333337</v>
      </c>
      <c r="Q810" s="115" t="s">
        <v>3107</v>
      </c>
      <c r="R810" s="112">
        <v>3112273318</v>
      </c>
      <c r="S810" s="689"/>
      <c r="T810" s="444">
        <v>85451</v>
      </c>
      <c r="U810" s="237">
        <v>129694</v>
      </c>
      <c r="V810" s="110">
        <v>381</v>
      </c>
      <c r="W810" s="110"/>
      <c r="X810" s="110"/>
      <c r="Y810" s="110"/>
      <c r="Z810" s="116">
        <v>708053.2742801843</v>
      </c>
      <c r="AA810" s="688"/>
      <c r="AB810" s="470"/>
      <c r="AC810" s="470">
        <f t="shared" si="64"/>
        <v>708053.2742801843</v>
      </c>
      <c r="AD810" s="207"/>
      <c r="AE810" s="691"/>
      <c r="AF810" s="453" t="s">
        <v>4008</v>
      </c>
      <c r="AG810" s="467" t="str">
        <f>VLOOKUP(V810,PQ!$A:$BI,61,0)</f>
        <v>SOCIO</v>
      </c>
      <c r="AH810" s="484">
        <f t="shared" si="65"/>
        <v>654850.15125077125</v>
      </c>
      <c r="AI810" s="484">
        <f t="shared" si="55"/>
        <v>381</v>
      </c>
      <c r="AJ810" s="470">
        <v>700000</v>
      </c>
      <c r="AK810" s="471">
        <v>7.4999999999999997E-2</v>
      </c>
      <c r="AL810" s="470">
        <f t="shared" si="58"/>
        <v>52500</v>
      </c>
      <c r="AM810" s="470">
        <f t="shared" si="59"/>
        <v>24500.000000000004</v>
      </c>
      <c r="AN810" s="470">
        <f t="shared" si="60"/>
        <v>2897.9999999999995</v>
      </c>
      <c r="AO810" s="470">
        <f t="shared" si="61"/>
        <v>647500</v>
      </c>
      <c r="AP810" s="470">
        <f t="shared" si="62"/>
        <v>8053.2742801842978</v>
      </c>
      <c r="AR810" s="764">
        <v>45473</v>
      </c>
    </row>
    <row r="811" spans="1:44" ht="16.5" hidden="1" customHeight="1" x14ac:dyDescent="0.2">
      <c r="A811" s="443">
        <v>795</v>
      </c>
      <c r="B811" s="444">
        <v>9</v>
      </c>
      <c r="C811" s="709" t="s">
        <v>21</v>
      </c>
      <c r="D811" s="446">
        <v>45427</v>
      </c>
      <c r="E811" s="444">
        <v>83</v>
      </c>
      <c r="F811" s="759" t="s">
        <v>663</v>
      </c>
      <c r="G811" s="759" t="s">
        <v>3154</v>
      </c>
      <c r="H811" s="444" t="s">
        <v>2636</v>
      </c>
      <c r="I811" s="401" t="s">
        <v>814</v>
      </c>
      <c r="J811" s="225" t="s">
        <v>814</v>
      </c>
      <c r="K811" s="448">
        <v>4</v>
      </c>
      <c r="L811" s="448">
        <v>29</v>
      </c>
      <c r="M811" s="446">
        <v>45443</v>
      </c>
      <c r="N811" s="728">
        <v>0.29166666666666669</v>
      </c>
      <c r="O811" s="111">
        <v>45446</v>
      </c>
      <c r="P811" s="121">
        <v>0.79166666666666663</v>
      </c>
      <c r="Q811" s="121" t="s">
        <v>3155</v>
      </c>
      <c r="R811" s="113">
        <v>3115052902</v>
      </c>
      <c r="S811" s="689"/>
      <c r="T811" s="444">
        <v>85452</v>
      </c>
      <c r="U811" s="237">
        <v>129695</v>
      </c>
      <c r="V811" s="110">
        <v>472</v>
      </c>
      <c r="Z811" s="116">
        <v>2144051.7464489932</v>
      </c>
      <c r="AA811" s="688">
        <v>1</v>
      </c>
      <c r="AB811" s="470">
        <v>1311360</v>
      </c>
      <c r="AC811" s="470">
        <f t="shared" si="64"/>
        <v>3455411.7464489932</v>
      </c>
      <c r="AD811" s="207"/>
      <c r="AE811" s="691"/>
      <c r="AF811" s="453" t="s">
        <v>4008</v>
      </c>
      <c r="AG811" s="467" t="str">
        <f>VLOOKUP(V811,PQ!$A:$BI,61,0)</f>
        <v>PROPIO</v>
      </c>
      <c r="AH811" s="484">
        <f t="shared" si="65"/>
        <v>3195772.1078208159</v>
      </c>
      <c r="AI811" s="484">
        <f t="shared" si="55"/>
        <v>472</v>
      </c>
      <c r="AJ811" s="470">
        <f>+AC811</f>
        <v>3455411.7464489932</v>
      </c>
      <c r="AK811" s="471">
        <v>0</v>
      </c>
      <c r="AL811" s="470"/>
      <c r="AM811" s="470"/>
      <c r="AN811" s="470"/>
      <c r="AO811" s="470"/>
      <c r="AP811" s="470">
        <f>+AC811-AJ811</f>
        <v>0</v>
      </c>
      <c r="AR811" s="764">
        <v>45473</v>
      </c>
    </row>
    <row r="812" spans="1:44" ht="16.5" hidden="1" customHeight="1" x14ac:dyDescent="0.2">
      <c r="A812" s="453"/>
      <c r="B812" s="453"/>
      <c r="C812" s="709" t="s">
        <v>3171</v>
      </c>
      <c r="D812" s="755">
        <v>45429</v>
      </c>
      <c r="E812" s="444">
        <v>323</v>
      </c>
      <c r="F812" s="759" t="s">
        <v>3169</v>
      </c>
      <c r="G812" s="759" t="s">
        <v>3169</v>
      </c>
      <c r="H812" s="445" t="s">
        <v>97</v>
      </c>
      <c r="I812" s="719" t="s">
        <v>2931</v>
      </c>
      <c r="J812" s="673" t="s">
        <v>2931</v>
      </c>
      <c r="K812" s="448">
        <v>1</v>
      </c>
      <c r="L812" s="448">
        <v>30</v>
      </c>
      <c r="M812" s="446">
        <v>45444</v>
      </c>
      <c r="N812" s="728">
        <v>0.41666666666666669</v>
      </c>
      <c r="O812" s="111">
        <v>45444</v>
      </c>
      <c r="P812" s="121">
        <v>0.72916666666666663</v>
      </c>
      <c r="Q812" s="121" t="s">
        <v>2713</v>
      </c>
      <c r="R812" s="113" t="s">
        <v>693</v>
      </c>
      <c r="S812" s="206"/>
      <c r="T812" s="444">
        <v>85466</v>
      </c>
      <c r="U812" s="237">
        <v>129730</v>
      </c>
      <c r="V812" s="110">
        <v>410</v>
      </c>
      <c r="W812" s="110"/>
      <c r="X812" s="110"/>
      <c r="Y812" s="110"/>
      <c r="Z812" s="132">
        <v>288206.84859882609</v>
      </c>
      <c r="AA812" s="688"/>
      <c r="AB812" s="470"/>
      <c r="AC812" s="470">
        <f t="shared" si="64"/>
        <v>288206.84859882609</v>
      </c>
      <c r="AD812" s="207"/>
      <c r="AE812" s="691"/>
      <c r="AF812" s="453" t="s">
        <v>4009</v>
      </c>
      <c r="AG812" s="467" t="str">
        <f>VLOOKUP(V812,PQ!$A:$BI,61,0)</f>
        <v>SOCIO</v>
      </c>
      <c r="AH812" s="484">
        <f t="shared" si="65"/>
        <v>266550.9859951103</v>
      </c>
      <c r="AI812" s="484">
        <f t="shared" si="55"/>
        <v>410</v>
      </c>
      <c r="AJ812" s="470">
        <v>270000</v>
      </c>
      <c r="AK812" s="471">
        <v>7.4999999999999997E-2</v>
      </c>
      <c r="AL812" s="470">
        <f t="shared" si="58"/>
        <v>20250</v>
      </c>
      <c r="AM812" s="470">
        <f t="shared" si="59"/>
        <v>9450</v>
      </c>
      <c r="AN812" s="470">
        <f t="shared" si="60"/>
        <v>1117.8</v>
      </c>
      <c r="AO812" s="470">
        <f t="shared" si="61"/>
        <v>249750</v>
      </c>
      <c r="AP812" s="470">
        <f t="shared" si="62"/>
        <v>18206.848598826095</v>
      </c>
      <c r="AR812" s="764">
        <v>45473</v>
      </c>
    </row>
    <row r="813" spans="1:44" ht="16.5" hidden="1" customHeight="1" x14ac:dyDescent="0.2">
      <c r="A813" s="453"/>
      <c r="B813" s="453"/>
      <c r="C813" s="709" t="s">
        <v>3171</v>
      </c>
      <c r="D813" s="755">
        <v>45429</v>
      </c>
      <c r="E813" s="444">
        <v>323</v>
      </c>
      <c r="F813" s="759" t="s">
        <v>3170</v>
      </c>
      <c r="G813" s="759" t="s">
        <v>3170</v>
      </c>
      <c r="H813" s="445" t="s">
        <v>2639</v>
      </c>
      <c r="I813" s="401" t="s">
        <v>2931</v>
      </c>
      <c r="J813" s="225" t="s">
        <v>2931</v>
      </c>
      <c r="K813" s="448">
        <v>1</v>
      </c>
      <c r="L813" s="448">
        <v>30</v>
      </c>
      <c r="M813" s="446">
        <v>45445</v>
      </c>
      <c r="N813" s="728">
        <v>0.45833333333333331</v>
      </c>
      <c r="O813" s="111">
        <v>45445</v>
      </c>
      <c r="P813" s="121">
        <v>0.70833333333333337</v>
      </c>
      <c r="Q813" s="121" t="s">
        <v>2713</v>
      </c>
      <c r="R813" s="113" t="s">
        <v>693</v>
      </c>
      <c r="S813" s="206" t="s">
        <v>3166</v>
      </c>
      <c r="T813" s="444">
        <v>85467</v>
      </c>
      <c r="U813" s="237">
        <v>129731</v>
      </c>
      <c r="V813" s="110">
        <v>410</v>
      </c>
      <c r="W813" s="110"/>
      <c r="X813" s="110"/>
      <c r="Y813" s="110"/>
      <c r="Z813" s="132">
        <v>288206.84859882609</v>
      </c>
      <c r="AA813" s="688"/>
      <c r="AB813" s="470"/>
      <c r="AC813" s="470">
        <f t="shared" si="64"/>
        <v>288206.84859882609</v>
      </c>
      <c r="AD813" s="207"/>
      <c r="AE813" s="691"/>
      <c r="AF813" s="453" t="s">
        <v>4009</v>
      </c>
      <c r="AG813" s="467" t="str">
        <f>VLOOKUP(V813,PQ!$A:$BI,61,0)</f>
        <v>SOCIO</v>
      </c>
      <c r="AH813" s="484">
        <f t="shared" si="65"/>
        <v>266550.9859951103</v>
      </c>
      <c r="AI813" s="484">
        <f t="shared" ref="AI813:AI822" si="66">+V813</f>
        <v>410</v>
      </c>
      <c r="AJ813" s="470">
        <v>270000</v>
      </c>
      <c r="AK813" s="471">
        <v>7.4999999999999997E-2</v>
      </c>
      <c r="AL813" s="470">
        <f t="shared" si="58"/>
        <v>20250</v>
      </c>
      <c r="AM813" s="470">
        <f t="shared" si="59"/>
        <v>9450</v>
      </c>
      <c r="AN813" s="470">
        <f t="shared" si="60"/>
        <v>1117.8</v>
      </c>
      <c r="AO813" s="470">
        <f t="shared" si="61"/>
        <v>249750</v>
      </c>
      <c r="AP813" s="470">
        <f t="shared" si="62"/>
        <v>18206.848598826095</v>
      </c>
      <c r="AR813" s="764">
        <v>45473</v>
      </c>
    </row>
    <row r="814" spans="1:44" ht="16.5" hidden="1" customHeight="1" x14ac:dyDescent="0.2">
      <c r="A814" s="443">
        <v>765</v>
      </c>
      <c r="B814" s="444"/>
      <c r="C814" s="709" t="s">
        <v>3057</v>
      </c>
      <c r="D814" s="446">
        <v>45419</v>
      </c>
      <c r="E814" s="444">
        <v>142</v>
      </c>
      <c r="F814" s="759" t="s">
        <v>3059</v>
      </c>
      <c r="G814" s="759" t="s">
        <v>3059</v>
      </c>
      <c r="H814" s="444" t="s">
        <v>179</v>
      </c>
      <c r="I814" s="123" t="s">
        <v>686</v>
      </c>
      <c r="J814" s="206" t="s">
        <v>686</v>
      </c>
      <c r="K814" s="448">
        <v>1</v>
      </c>
      <c r="L814" s="448">
        <v>18</v>
      </c>
      <c r="M814" s="446">
        <v>45447</v>
      </c>
      <c r="N814" s="728">
        <v>0.29166666666666669</v>
      </c>
      <c r="O814" s="111">
        <v>45447</v>
      </c>
      <c r="P814" s="121">
        <v>0.70833333333333337</v>
      </c>
      <c r="Q814" s="121" t="s">
        <v>3055</v>
      </c>
      <c r="R814" s="113">
        <v>3166163374</v>
      </c>
      <c r="S814" s="206"/>
      <c r="T814" s="444">
        <v>85506</v>
      </c>
      <c r="U814" s="237">
        <v>129805</v>
      </c>
      <c r="V814" s="110">
        <v>472</v>
      </c>
      <c r="W814" s="116"/>
      <c r="X814" s="380"/>
      <c r="Y814" s="380"/>
      <c r="Z814" s="118">
        <v>673305.19788862474</v>
      </c>
      <c r="AA814" s="698"/>
      <c r="AB814" s="470"/>
      <c r="AC814" s="470">
        <f t="shared" si="64"/>
        <v>673305.19788862474</v>
      </c>
      <c r="AD814" s="754" t="s">
        <v>3177</v>
      </c>
      <c r="AE814" s="691"/>
      <c r="AF814" s="453" t="s">
        <v>4009</v>
      </c>
      <c r="AG814" s="467" t="str">
        <f>VLOOKUP(V814,PQ!$A:$BI,61,0)</f>
        <v>PROPIO</v>
      </c>
      <c r="AH814" s="484">
        <f t="shared" si="65"/>
        <v>622713.04531927349</v>
      </c>
      <c r="AI814" s="484">
        <f t="shared" si="66"/>
        <v>472</v>
      </c>
      <c r="AJ814" s="470">
        <f>+AC814</f>
        <v>673305.19788862474</v>
      </c>
      <c r="AK814" s="471">
        <v>0</v>
      </c>
      <c r="AL814" s="470"/>
      <c r="AM814" s="470"/>
      <c r="AN814" s="470"/>
      <c r="AO814" s="470"/>
      <c r="AP814" s="470">
        <f>+AC814-AJ814</f>
        <v>0</v>
      </c>
      <c r="AR814" s="764">
        <v>45473</v>
      </c>
    </row>
    <row r="815" spans="1:44" ht="16.5" hidden="1" customHeight="1" x14ac:dyDescent="0.2">
      <c r="A815" s="443"/>
      <c r="B815" s="444"/>
      <c r="C815" s="709" t="s">
        <v>3171</v>
      </c>
      <c r="D815" s="446" t="s">
        <v>3196</v>
      </c>
      <c r="E815" s="444">
        <v>323</v>
      </c>
      <c r="F815" s="759" t="s">
        <v>3197</v>
      </c>
      <c r="G815" s="759" t="s">
        <v>3198</v>
      </c>
      <c r="H815" s="444" t="s">
        <v>97</v>
      </c>
      <c r="I815" s="123" t="s">
        <v>3199</v>
      </c>
      <c r="J815" s="206" t="s">
        <v>3199</v>
      </c>
      <c r="K815" s="448">
        <v>1</v>
      </c>
      <c r="L815" s="448">
        <v>40</v>
      </c>
      <c r="M815" s="446">
        <v>45447</v>
      </c>
      <c r="N815" s="728">
        <v>0.33333333333333331</v>
      </c>
      <c r="O815" s="111">
        <v>45447</v>
      </c>
      <c r="P815" s="121" t="s">
        <v>3200</v>
      </c>
      <c r="Q815" s="121" t="s">
        <v>3201</v>
      </c>
      <c r="R815" s="113" t="s">
        <v>3202</v>
      </c>
      <c r="S815" s="206"/>
      <c r="T815" s="444">
        <v>85507</v>
      </c>
      <c r="U815" s="237">
        <v>129757</v>
      </c>
      <c r="V815" s="110">
        <v>473</v>
      </c>
      <c r="W815" s="116"/>
      <c r="X815" s="380"/>
      <c r="Y815" s="380"/>
      <c r="Z815" s="118">
        <v>342846.84859882609</v>
      </c>
      <c r="AA815" s="698"/>
      <c r="AB815" s="470"/>
      <c r="AC815" s="470">
        <f t="shared" si="64"/>
        <v>342846.84859882609</v>
      </c>
      <c r="AD815" s="754"/>
      <c r="AE815" s="691"/>
      <c r="AF815" s="453" t="s">
        <v>4009</v>
      </c>
      <c r="AG815" s="467" t="str">
        <f>VLOOKUP(V815,PQ!$A:$BI,61,0)</f>
        <v>SOCIO</v>
      </c>
      <c r="AH815" s="484">
        <f t="shared" si="65"/>
        <v>317085.33639511029</v>
      </c>
      <c r="AI815" s="484">
        <f t="shared" si="66"/>
        <v>473</v>
      </c>
      <c r="AJ815" s="470">
        <v>310000</v>
      </c>
      <c r="AK815" s="471">
        <v>7.4999999999999997E-2</v>
      </c>
      <c r="AL815" s="470">
        <f t="shared" si="58"/>
        <v>23250</v>
      </c>
      <c r="AM815" s="470">
        <f t="shared" si="59"/>
        <v>10850.000000000002</v>
      </c>
      <c r="AN815" s="470">
        <f t="shared" si="60"/>
        <v>1283.3999999999999</v>
      </c>
      <c r="AO815" s="470">
        <f t="shared" si="61"/>
        <v>286750</v>
      </c>
      <c r="AP815" s="470">
        <f t="shared" si="62"/>
        <v>32846.848598826095</v>
      </c>
      <c r="AR815" s="764">
        <v>45473</v>
      </c>
    </row>
    <row r="816" spans="1:44" ht="16.5" hidden="1" customHeight="1" x14ac:dyDescent="0.2">
      <c r="A816" s="443" t="s">
        <v>3192</v>
      </c>
      <c r="B816" s="444">
        <v>9</v>
      </c>
      <c r="C816" s="709" t="s">
        <v>21</v>
      </c>
      <c r="D816" s="446">
        <v>45427</v>
      </c>
      <c r="E816" s="444">
        <v>216</v>
      </c>
      <c r="F816" s="759" t="s">
        <v>96</v>
      </c>
      <c r="G816" s="759" t="s">
        <v>3156</v>
      </c>
      <c r="H816" s="444" t="s">
        <v>334</v>
      </c>
      <c r="I816" s="401" t="s">
        <v>2931</v>
      </c>
      <c r="J816" s="225" t="s">
        <v>2931</v>
      </c>
      <c r="K816" s="448">
        <v>9</v>
      </c>
      <c r="L816" s="448">
        <v>26</v>
      </c>
      <c r="M816" s="446">
        <v>45447</v>
      </c>
      <c r="N816" s="728">
        <v>2.0833333333333332E-2</v>
      </c>
      <c r="O816" s="111">
        <v>45455</v>
      </c>
      <c r="P816" s="121">
        <v>0.5</v>
      </c>
      <c r="Q816" s="121" t="s">
        <v>719</v>
      </c>
      <c r="R816" s="113">
        <v>3153554156</v>
      </c>
      <c r="S816" s="690"/>
      <c r="T816" s="444">
        <v>85477</v>
      </c>
      <c r="U816" s="237">
        <v>129791</v>
      </c>
      <c r="V816" s="110">
        <v>412</v>
      </c>
      <c r="W816" s="110"/>
      <c r="X816" s="110"/>
      <c r="Y816" s="110"/>
      <c r="Z816" s="116">
        <v>14146779.951805659</v>
      </c>
      <c r="AA816" s="688"/>
      <c r="AB816" s="470"/>
      <c r="AC816" s="470">
        <f t="shared" si="64"/>
        <v>14146779.951805659</v>
      </c>
      <c r="AD816" s="207"/>
      <c r="AE816" s="691"/>
      <c r="AF816" s="453" t="s">
        <v>4009</v>
      </c>
      <c r="AG816" s="467" t="str">
        <f>VLOOKUP(V816,PQ!$A:$BI,61,0)</f>
        <v>SOCIO</v>
      </c>
      <c r="AH816" s="484">
        <f t="shared" si="65"/>
        <v>13083790.906226981</v>
      </c>
      <c r="AI816" s="484">
        <f t="shared" si="66"/>
        <v>412</v>
      </c>
      <c r="AJ816" s="470">
        <v>13000000</v>
      </c>
      <c r="AK816" s="471">
        <v>7.4999999999999997E-2</v>
      </c>
      <c r="AL816" s="470">
        <f t="shared" si="58"/>
        <v>975000</v>
      </c>
      <c r="AM816" s="470">
        <f t="shared" si="59"/>
        <v>455000.00000000006</v>
      </c>
      <c r="AN816" s="470">
        <f t="shared" si="60"/>
        <v>53819.999999999993</v>
      </c>
      <c r="AO816" s="470">
        <f t="shared" si="61"/>
        <v>12025000</v>
      </c>
      <c r="AP816" s="470">
        <f t="shared" si="62"/>
        <v>1146779.9518056586</v>
      </c>
      <c r="AR816" s="764">
        <v>45473</v>
      </c>
    </row>
    <row r="817" spans="1:44" ht="16.5" hidden="1" customHeight="1" x14ac:dyDescent="0.2">
      <c r="A817" s="443" t="s">
        <v>3192</v>
      </c>
      <c r="B817" s="444">
        <v>9</v>
      </c>
      <c r="C817" s="709" t="s">
        <v>21</v>
      </c>
      <c r="D817" s="446">
        <v>45427</v>
      </c>
      <c r="E817" s="444">
        <v>216</v>
      </c>
      <c r="F817" s="759" t="s">
        <v>96</v>
      </c>
      <c r="G817" s="759" t="s">
        <v>3156</v>
      </c>
      <c r="H817" s="444" t="s">
        <v>334</v>
      </c>
      <c r="I817" s="401" t="s">
        <v>2931</v>
      </c>
      <c r="J817" s="225" t="s">
        <v>2931</v>
      </c>
      <c r="K817" s="448">
        <v>9</v>
      </c>
      <c r="L817" s="448">
        <v>26</v>
      </c>
      <c r="M817" s="446">
        <v>45447</v>
      </c>
      <c r="N817" s="728">
        <v>2.0833333333333332E-2</v>
      </c>
      <c r="O817" s="111">
        <v>45455</v>
      </c>
      <c r="P817" s="121">
        <v>0.5</v>
      </c>
      <c r="Q817" s="121" t="s">
        <v>719</v>
      </c>
      <c r="R817" s="113">
        <v>3153554156</v>
      </c>
      <c r="S817" s="690"/>
      <c r="T817" s="444">
        <v>85477</v>
      </c>
      <c r="U817" s="237">
        <v>129790</v>
      </c>
      <c r="V817" s="110">
        <v>343</v>
      </c>
      <c r="W817" s="110"/>
      <c r="X817" s="110"/>
      <c r="Y817" s="110"/>
      <c r="Z817" s="116">
        <v>14146779.951805659</v>
      </c>
      <c r="AA817" s="688"/>
      <c r="AB817" s="470"/>
      <c r="AC817" s="470">
        <f t="shared" si="64"/>
        <v>14146779.951805659</v>
      </c>
      <c r="AD817" s="207"/>
      <c r="AE817" s="691"/>
      <c r="AF817" s="453" t="s">
        <v>4009</v>
      </c>
      <c r="AG817" s="467" t="str">
        <f>VLOOKUP(V817,PQ!$A:$BI,61,0)</f>
        <v>SOCIO</v>
      </c>
      <c r="AH817" s="484">
        <f t="shared" si="65"/>
        <v>13083790.906226981</v>
      </c>
      <c r="AI817" s="484">
        <f t="shared" si="66"/>
        <v>343</v>
      </c>
      <c r="AJ817" s="470">
        <v>13000000</v>
      </c>
      <c r="AK817" s="471">
        <v>7.4999999999999997E-2</v>
      </c>
      <c r="AL817" s="470">
        <f t="shared" si="58"/>
        <v>975000</v>
      </c>
      <c r="AM817" s="470">
        <f t="shared" si="59"/>
        <v>455000.00000000006</v>
      </c>
      <c r="AN817" s="470">
        <f t="shared" si="60"/>
        <v>53819.999999999993</v>
      </c>
      <c r="AO817" s="470">
        <f t="shared" si="61"/>
        <v>12025000</v>
      </c>
      <c r="AP817" s="470">
        <f t="shared" si="62"/>
        <v>1146779.9518056586</v>
      </c>
      <c r="AR817" s="764">
        <v>45473</v>
      </c>
    </row>
    <row r="818" spans="1:44" s="126" customFormat="1" ht="16.5" hidden="1" customHeight="1" x14ac:dyDescent="0.2">
      <c r="A818" s="443">
        <v>797</v>
      </c>
      <c r="B818" s="444">
        <v>9</v>
      </c>
      <c r="C818" s="709" t="s">
        <v>21</v>
      </c>
      <c r="D818" s="446">
        <v>45427</v>
      </c>
      <c r="E818" s="444">
        <v>109</v>
      </c>
      <c r="F818" s="759" t="s">
        <v>3157</v>
      </c>
      <c r="G818" s="759" t="s">
        <v>3158</v>
      </c>
      <c r="H818" s="444" t="s">
        <v>871</v>
      </c>
      <c r="I818" s="401" t="s">
        <v>2931</v>
      </c>
      <c r="J818" s="225" t="s">
        <v>2931</v>
      </c>
      <c r="K818" s="448">
        <v>9</v>
      </c>
      <c r="L818" s="448">
        <v>45</v>
      </c>
      <c r="M818" s="446">
        <v>45447</v>
      </c>
      <c r="N818" s="728">
        <v>0.25</v>
      </c>
      <c r="O818" s="111">
        <v>45455</v>
      </c>
      <c r="P818" s="121">
        <v>0.79166666666666663</v>
      </c>
      <c r="Q818" s="121" t="s">
        <v>3015</v>
      </c>
      <c r="R818" s="113">
        <v>3115684573</v>
      </c>
      <c r="S818" s="690"/>
      <c r="T818" s="444">
        <v>84508</v>
      </c>
      <c r="U818" s="237">
        <v>129759</v>
      </c>
      <c r="V818" s="110">
        <v>342</v>
      </c>
      <c r="W818" s="110"/>
      <c r="X818" s="110"/>
      <c r="Y818" s="110"/>
      <c r="Z818" s="116">
        <v>6335213.5067174379</v>
      </c>
      <c r="AA818" s="688">
        <v>4</v>
      </c>
      <c r="AB818" s="470">
        <v>1311360</v>
      </c>
      <c r="AC818" s="470">
        <f t="shared" si="64"/>
        <v>11580653.506717438</v>
      </c>
      <c r="AD818" s="207"/>
      <c r="AE818" s="691"/>
      <c r="AF818" s="453" t="s">
        <v>4009</v>
      </c>
      <c r="AG818" s="467" t="str">
        <f>VLOOKUP(V818,PQ!$A:$BI,61,0)</f>
        <v>SOCIO</v>
      </c>
      <c r="AH818" s="484">
        <f t="shared" si="65"/>
        <v>10710483.20222269</v>
      </c>
      <c r="AI818" s="484">
        <f t="shared" si="66"/>
        <v>342</v>
      </c>
      <c r="AJ818" s="470">
        <v>10500000</v>
      </c>
      <c r="AK818" s="471">
        <v>7.4999999999999997E-2</v>
      </c>
      <c r="AL818" s="470">
        <f t="shared" si="58"/>
        <v>787500</v>
      </c>
      <c r="AM818" s="470">
        <f t="shared" si="59"/>
        <v>367500.00000000006</v>
      </c>
      <c r="AN818" s="470">
        <f t="shared" si="60"/>
        <v>43469.999999999993</v>
      </c>
      <c r="AO818" s="470">
        <f t="shared" si="61"/>
        <v>9712500</v>
      </c>
      <c r="AP818" s="470">
        <f t="shared" si="62"/>
        <v>1080653.5067174379</v>
      </c>
      <c r="AR818" s="764">
        <v>45473</v>
      </c>
    </row>
    <row r="819" spans="1:44" s="126" customFormat="1" ht="16.5" hidden="1" customHeight="1" x14ac:dyDescent="0.2">
      <c r="A819" s="443">
        <v>798</v>
      </c>
      <c r="B819" s="444">
        <v>9</v>
      </c>
      <c r="C819" s="709" t="s">
        <v>21</v>
      </c>
      <c r="D819" s="446">
        <v>45427</v>
      </c>
      <c r="E819" s="444">
        <v>154</v>
      </c>
      <c r="F819" s="759" t="s">
        <v>1023</v>
      </c>
      <c r="G819" s="759" t="s">
        <v>3160</v>
      </c>
      <c r="H819" s="444" t="s">
        <v>2633</v>
      </c>
      <c r="I819" s="719" t="s">
        <v>2931</v>
      </c>
      <c r="J819" s="673" t="s">
        <v>2931</v>
      </c>
      <c r="K819" s="448">
        <v>9</v>
      </c>
      <c r="L819" s="448">
        <v>29</v>
      </c>
      <c r="M819" s="446">
        <v>45447</v>
      </c>
      <c r="N819" s="728">
        <v>0.16666666666666666</v>
      </c>
      <c r="O819" s="111">
        <v>45455</v>
      </c>
      <c r="P819" s="115">
        <v>0.95833333333333337</v>
      </c>
      <c r="Q819" s="121" t="s">
        <v>3008</v>
      </c>
      <c r="R819" s="113">
        <v>3212329214</v>
      </c>
      <c r="S819" s="690"/>
      <c r="T819" s="444">
        <v>84509</v>
      </c>
      <c r="U819" s="237">
        <v>129764</v>
      </c>
      <c r="V819" s="110">
        <v>391</v>
      </c>
      <c r="W819" s="110"/>
      <c r="X819" s="110"/>
      <c r="Y819" s="110"/>
      <c r="Z819" s="116">
        <v>8889190.8330128547</v>
      </c>
      <c r="AA819" s="688"/>
      <c r="AB819" s="470"/>
      <c r="AC819" s="470">
        <f t="shared" si="64"/>
        <v>8889190.8330128547</v>
      </c>
      <c r="AD819" s="207"/>
      <c r="AE819" s="691"/>
      <c r="AF819" s="453" t="s">
        <v>4009</v>
      </c>
      <c r="AG819" s="467" t="str">
        <f>VLOOKUP(V819,PQ!$A:$BI,61,0)</f>
        <v>SOCIO</v>
      </c>
      <c r="AH819" s="484">
        <f t="shared" si="65"/>
        <v>8221257.0338202687</v>
      </c>
      <c r="AI819" s="484">
        <f t="shared" si="66"/>
        <v>391</v>
      </c>
      <c r="AJ819" s="470">
        <v>8000000</v>
      </c>
      <c r="AK819" s="471">
        <v>7.4999999999999997E-2</v>
      </c>
      <c r="AL819" s="470">
        <f t="shared" si="58"/>
        <v>600000</v>
      </c>
      <c r="AM819" s="470">
        <f t="shared" si="59"/>
        <v>280000</v>
      </c>
      <c r="AN819" s="470">
        <f t="shared" si="60"/>
        <v>33120</v>
      </c>
      <c r="AO819" s="470">
        <f t="shared" si="61"/>
        <v>7400000</v>
      </c>
      <c r="AP819" s="470">
        <f t="shared" si="62"/>
        <v>889190.83301285468</v>
      </c>
      <c r="AR819" s="764">
        <v>45473</v>
      </c>
    </row>
    <row r="820" spans="1:44" s="126" customFormat="1" ht="16.5" hidden="1" customHeight="1" x14ac:dyDescent="0.2">
      <c r="A820" s="443">
        <v>798</v>
      </c>
      <c r="B820" s="444">
        <v>9</v>
      </c>
      <c r="C820" s="709" t="s">
        <v>21</v>
      </c>
      <c r="D820" s="446">
        <v>45427</v>
      </c>
      <c r="E820" s="444">
        <v>154</v>
      </c>
      <c r="F820" s="759" t="s">
        <v>1023</v>
      </c>
      <c r="G820" s="759" t="s">
        <v>3160</v>
      </c>
      <c r="H820" s="444" t="s">
        <v>2633</v>
      </c>
      <c r="I820" s="719" t="s">
        <v>2931</v>
      </c>
      <c r="J820" s="673" t="s">
        <v>2931</v>
      </c>
      <c r="K820" s="448">
        <v>9</v>
      </c>
      <c r="L820" s="448">
        <v>29</v>
      </c>
      <c r="M820" s="446">
        <v>45447</v>
      </c>
      <c r="N820" s="728">
        <v>0.16666666666666666</v>
      </c>
      <c r="O820" s="111">
        <v>45455</v>
      </c>
      <c r="P820" s="115">
        <v>0.95833333333333337</v>
      </c>
      <c r="Q820" s="121" t="s">
        <v>3008</v>
      </c>
      <c r="R820" s="113">
        <v>3212329214</v>
      </c>
      <c r="S820" s="690"/>
      <c r="T820" s="444">
        <v>84509</v>
      </c>
      <c r="U820" s="237">
        <v>129765</v>
      </c>
      <c r="V820" s="110">
        <v>469</v>
      </c>
      <c r="W820" s="110"/>
      <c r="X820" s="110"/>
      <c r="Y820" s="110"/>
      <c r="Z820" s="116">
        <v>8889190.8330128547</v>
      </c>
      <c r="AA820" s="688"/>
      <c r="AB820" s="470"/>
      <c r="AC820" s="470">
        <f t="shared" si="64"/>
        <v>8889190.8330128547</v>
      </c>
      <c r="AD820" s="207"/>
      <c r="AE820" s="691"/>
      <c r="AF820" s="453" t="s">
        <v>4009</v>
      </c>
      <c r="AG820" s="467" t="str">
        <f>VLOOKUP(V820,PQ!$A:$BI,61,0)</f>
        <v>SOCIO</v>
      </c>
      <c r="AH820" s="484">
        <f t="shared" si="65"/>
        <v>8221257.0338202687</v>
      </c>
      <c r="AI820" s="484">
        <f t="shared" si="66"/>
        <v>469</v>
      </c>
      <c r="AJ820" s="470">
        <v>8000000</v>
      </c>
      <c r="AK820" s="471">
        <v>7.4999999999999997E-2</v>
      </c>
      <c r="AL820" s="470">
        <f t="shared" si="58"/>
        <v>600000</v>
      </c>
      <c r="AM820" s="470">
        <f t="shared" si="59"/>
        <v>280000</v>
      </c>
      <c r="AN820" s="470">
        <f t="shared" si="60"/>
        <v>33120</v>
      </c>
      <c r="AO820" s="470">
        <f t="shared" si="61"/>
        <v>7400000</v>
      </c>
      <c r="AP820" s="470">
        <f t="shared" si="62"/>
        <v>889190.83301285468</v>
      </c>
      <c r="AR820" s="764">
        <v>45473</v>
      </c>
    </row>
    <row r="821" spans="1:44" s="126" customFormat="1" ht="16.5" hidden="1" customHeight="1" x14ac:dyDescent="0.2">
      <c r="A821" s="443">
        <v>799</v>
      </c>
      <c r="B821" s="444">
        <v>9</v>
      </c>
      <c r="C821" s="709" t="s">
        <v>21</v>
      </c>
      <c r="D821" s="446">
        <v>45427</v>
      </c>
      <c r="E821" s="444">
        <v>106</v>
      </c>
      <c r="F821" s="759" t="s">
        <v>527</v>
      </c>
      <c r="G821" s="759" t="s">
        <v>3159</v>
      </c>
      <c r="H821" s="444" t="s">
        <v>247</v>
      </c>
      <c r="I821" s="719" t="s">
        <v>2931</v>
      </c>
      <c r="J821" s="673" t="s">
        <v>2931</v>
      </c>
      <c r="K821" s="448">
        <v>1</v>
      </c>
      <c r="L821" s="448">
        <v>21</v>
      </c>
      <c r="M821" s="446">
        <v>45458</v>
      </c>
      <c r="N821" s="728">
        <v>0.29166666666666669</v>
      </c>
      <c r="O821" s="111">
        <v>45458</v>
      </c>
      <c r="P821" s="115">
        <v>0.91666666666666663</v>
      </c>
      <c r="Q821" s="121" t="s">
        <v>719</v>
      </c>
      <c r="R821" s="113">
        <v>3153554156</v>
      </c>
      <c r="S821" s="690"/>
      <c r="T821" s="444">
        <v>85723</v>
      </c>
      <c r="U821" s="237">
        <v>130168</v>
      </c>
      <c r="V821" s="110">
        <v>30</v>
      </c>
      <c r="W821" s="110"/>
      <c r="X821" s="110"/>
      <c r="Y821" s="110"/>
      <c r="Z821" s="116">
        <v>578881</v>
      </c>
      <c r="AA821" s="688"/>
      <c r="AB821" s="470"/>
      <c r="AC821" s="470">
        <f t="shared" ref="AC821:AC822" si="67">Z821+(AA821*AB821)</f>
        <v>578881</v>
      </c>
      <c r="AD821" s="207"/>
      <c r="AE821" s="691"/>
      <c r="AF821" s="453" t="s">
        <v>4009</v>
      </c>
      <c r="AG821" s="467" t="str">
        <f>VLOOKUP(V821,PQ!$A:$BI,61,0)</f>
        <v>SOCIO</v>
      </c>
      <c r="AH821" s="484">
        <f t="shared" si="65"/>
        <v>535383.88165999996</v>
      </c>
      <c r="AI821" s="484">
        <f t="shared" si="66"/>
        <v>30</v>
      </c>
      <c r="AJ821" s="470">
        <v>500000</v>
      </c>
      <c r="AK821" s="471">
        <v>7.4999999999999997E-2</v>
      </c>
      <c r="AL821" s="470">
        <f t="shared" ref="AL821:AL822" si="68">+AJ821*AK821</f>
        <v>37500</v>
      </c>
      <c r="AM821" s="470">
        <f t="shared" ref="AM821:AM822" si="69">+AJ821*3.5%</f>
        <v>17500</v>
      </c>
      <c r="AN821" s="470">
        <f t="shared" ref="AN821:AN822" si="70">+AJ821*0.414%</f>
        <v>2070</v>
      </c>
      <c r="AO821" s="470">
        <f t="shared" ref="AO821:AO822" si="71">+AJ821-AL821</f>
        <v>462500</v>
      </c>
      <c r="AP821" s="470">
        <f t="shared" ref="AP821:AP822" si="72">+AC821-AJ821</f>
        <v>78881</v>
      </c>
      <c r="AR821" s="764">
        <v>45473</v>
      </c>
    </row>
    <row r="822" spans="1:44" s="126" customFormat="1" ht="16.5" hidden="1" customHeight="1" x14ac:dyDescent="0.2">
      <c r="A822" s="443"/>
      <c r="B822" s="444"/>
      <c r="C822" s="709" t="s">
        <v>188</v>
      </c>
      <c r="D822" s="446">
        <v>45454</v>
      </c>
      <c r="E822" s="444">
        <v>168</v>
      </c>
      <c r="F822" s="759" t="s">
        <v>3207</v>
      </c>
      <c r="G822" s="759" t="s">
        <v>3207</v>
      </c>
      <c r="H822" s="444" t="s">
        <v>225</v>
      </c>
      <c r="I822" s="719" t="s">
        <v>3206</v>
      </c>
      <c r="J822" s="673" t="s">
        <v>3206</v>
      </c>
      <c r="K822" s="448">
        <v>4</v>
      </c>
      <c r="L822" s="448">
        <v>11</v>
      </c>
      <c r="M822" s="446">
        <v>45462</v>
      </c>
      <c r="N822" s="728">
        <v>0.91666666666666663</v>
      </c>
      <c r="O822" s="111">
        <v>45465</v>
      </c>
      <c r="P822" s="115">
        <v>0.875</v>
      </c>
      <c r="Q822" s="121" t="s">
        <v>3205</v>
      </c>
      <c r="R822" s="113">
        <v>3118557893</v>
      </c>
      <c r="S822" s="690"/>
      <c r="T822" s="444">
        <v>85750</v>
      </c>
      <c r="U822" s="237">
        <v>129998</v>
      </c>
      <c r="V822" s="110">
        <v>52</v>
      </c>
      <c r="W822" s="110"/>
      <c r="X822" s="110"/>
      <c r="Y822" s="110"/>
      <c r="Z822" s="116">
        <v>3302340.4461399894</v>
      </c>
      <c r="AA822" s="688"/>
      <c r="AB822" s="470"/>
      <c r="AC822" s="470">
        <f t="shared" si="67"/>
        <v>3302340.4461399894</v>
      </c>
      <c r="AD822" s="207"/>
      <c r="AE822" s="691"/>
      <c r="AF822" s="453" t="s">
        <v>4009</v>
      </c>
      <c r="AG822" s="467" t="str">
        <f>VLOOKUP(V822,PQ!$A:$BI,61,0)</f>
        <v>SOCIO</v>
      </c>
      <c r="AH822" s="484">
        <f t="shared" si="65"/>
        <v>3054202.5850170306</v>
      </c>
      <c r="AI822" s="484">
        <f t="shared" si="66"/>
        <v>52</v>
      </c>
      <c r="AJ822" s="470">
        <v>3000000</v>
      </c>
      <c r="AK822" s="471">
        <v>7.4999999999999997E-2</v>
      </c>
      <c r="AL822" s="470">
        <f t="shared" si="68"/>
        <v>225000</v>
      </c>
      <c r="AM822" s="470">
        <f t="shared" si="69"/>
        <v>105000.00000000001</v>
      </c>
      <c r="AN822" s="470">
        <f t="shared" si="70"/>
        <v>12419.999999999998</v>
      </c>
      <c r="AO822" s="470">
        <f t="shared" si="71"/>
        <v>2775000</v>
      </c>
      <c r="AP822" s="470">
        <f t="shared" si="72"/>
        <v>302340.44613998942</v>
      </c>
      <c r="AR822" s="764">
        <v>45473</v>
      </c>
    </row>
  </sheetData>
  <protectedRanges>
    <protectedRange sqref="E625:F625" name="Rango1_4"/>
    <protectedRange sqref="E626:F627" name="Rango1_1_2"/>
    <protectedRange sqref="E630:F630" name="Rango1_2_2"/>
  </protectedRanges>
  <autoFilter ref="A4:AP822" xr:uid="{72CDB83F-ACFC-4CB9-A9A4-B530FC0DF23B}">
    <filterColumn colId="2">
      <filters>
        <filter val="BIENESTAR UNIVERSITARIO"/>
      </filters>
    </filterColumn>
    <filterColumn colId="12">
      <filters>
        <dateGroupItem year="2024" month="5" dateTimeGrouping="month"/>
      </filters>
    </filterColumn>
  </autoFilter>
  <mergeCells count="1">
    <mergeCell ref="A3:AA3"/>
  </mergeCells>
  <conditionalFormatting sqref="E367">
    <cfRule type="cellIs" dxfId="204" priority="9" operator="equal">
      <formula>0</formula>
    </cfRule>
  </conditionalFormatting>
  <conditionalFormatting sqref="E400">
    <cfRule type="cellIs" dxfId="203" priority="8" operator="equal">
      <formula>0</formula>
    </cfRule>
  </conditionalFormatting>
  <conditionalFormatting sqref="E474:E485">
    <cfRule type="cellIs" dxfId="202" priority="6" operator="equal">
      <formula>0</formula>
    </cfRule>
  </conditionalFormatting>
  <conditionalFormatting sqref="H629:H822">
    <cfRule type="duplicateValues" dxfId="201" priority="1"/>
  </conditionalFormatting>
  <pageMargins left="0.27559055118110237" right="0.95" top="0.33" bottom="0.23" header="0.15748031496062992" footer="0.11811023622047245"/>
  <pageSetup paperSize="10000" scale="65" fitToHeight="4" orientation="landscape" r:id="rId1"/>
  <headerFooter>
    <oddHeader>&amp;R&amp;P DE &amp;N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9F334-12B6-4FCE-943A-731A79B0134C}">
  <dimension ref="A1:F18"/>
  <sheetViews>
    <sheetView workbookViewId="0">
      <selection activeCell="B16" sqref="B16"/>
    </sheetView>
  </sheetViews>
  <sheetFormatPr baseColWidth="10" defaultRowHeight="12.75" x14ac:dyDescent="0.2"/>
  <cols>
    <col min="1" max="1" width="3.7109375" style="478" customWidth="1"/>
    <col min="2" max="2" width="13.85546875" style="478" customWidth="1"/>
    <col min="3" max="3" width="10.85546875" style="479" customWidth="1"/>
    <col min="4" max="4" width="14.28515625" style="478" bestFit="1" customWidth="1"/>
    <col min="5" max="5" width="13.42578125" style="478" customWidth="1"/>
    <col min="6" max="6" width="12.85546875" style="478" customWidth="1"/>
    <col min="7" max="16384" width="11.42578125" style="478"/>
  </cols>
  <sheetData>
    <row r="1" spans="1:6" x14ac:dyDescent="0.2">
      <c r="B1" s="478" t="s">
        <v>3227</v>
      </c>
      <c r="C1" s="479" t="s">
        <v>3230</v>
      </c>
    </row>
    <row r="2" spans="1:6" x14ac:dyDescent="0.2">
      <c r="B2" s="478" t="s">
        <v>3228</v>
      </c>
      <c r="C2" s="483" t="s">
        <v>3229</v>
      </c>
    </row>
    <row r="3" spans="1:6" x14ac:dyDescent="0.2">
      <c r="C3" s="483"/>
    </row>
    <row r="5" spans="1:6" x14ac:dyDescent="0.2">
      <c r="B5" s="475" t="s">
        <v>3226</v>
      </c>
      <c r="E5" s="477">
        <v>1705555955</v>
      </c>
    </row>
    <row r="6" spans="1:6" x14ac:dyDescent="0.2">
      <c r="B6" s="475" t="s">
        <v>3231</v>
      </c>
      <c r="C6" s="479">
        <v>1</v>
      </c>
      <c r="E6" s="477"/>
    </row>
    <row r="7" spans="1:6" x14ac:dyDescent="0.2">
      <c r="B7" s="475" t="s">
        <v>3231</v>
      </c>
      <c r="C7" s="479">
        <v>2</v>
      </c>
      <c r="E7" s="477"/>
    </row>
    <row r="8" spans="1:6" x14ac:dyDescent="0.2">
      <c r="B8" s="475" t="s">
        <v>3231</v>
      </c>
      <c r="C8" s="479">
        <v>3</v>
      </c>
      <c r="E8" s="477"/>
    </row>
    <row r="9" spans="1:6" x14ac:dyDescent="0.2">
      <c r="B9" s="475"/>
    </row>
    <row r="10" spans="1:6" x14ac:dyDescent="0.2">
      <c r="B10" s="475"/>
    </row>
    <row r="12" spans="1:6" x14ac:dyDescent="0.2">
      <c r="E12" s="477">
        <f>SUM(E14:E29)</f>
        <v>185477523</v>
      </c>
    </row>
    <row r="13" spans="1:6" s="476" customFormat="1" x14ac:dyDescent="0.25">
      <c r="A13" s="482" t="s">
        <v>3221</v>
      </c>
      <c r="B13" s="482" t="s">
        <v>3222</v>
      </c>
      <c r="C13" s="482" t="s">
        <v>3220</v>
      </c>
      <c r="D13" s="482" t="s">
        <v>3232</v>
      </c>
      <c r="E13" s="482" t="s">
        <v>3219</v>
      </c>
      <c r="F13" s="482" t="s">
        <v>3233</v>
      </c>
    </row>
    <row r="14" spans="1:6" x14ac:dyDescent="0.2">
      <c r="A14" s="477">
        <v>1</v>
      </c>
      <c r="B14" s="453" t="s">
        <v>3218</v>
      </c>
      <c r="C14" s="481">
        <v>45323</v>
      </c>
      <c r="D14" s="477"/>
      <c r="E14" s="477">
        <v>1604955</v>
      </c>
      <c r="F14" s="477">
        <f>+D14-E14</f>
        <v>-1604955</v>
      </c>
    </row>
    <row r="15" spans="1:6" x14ac:dyDescent="0.2">
      <c r="A15" s="477">
        <v>2</v>
      </c>
      <c r="B15" s="480" t="s">
        <v>3224</v>
      </c>
      <c r="C15" s="481">
        <v>45352</v>
      </c>
      <c r="D15" s="477"/>
      <c r="E15" s="477">
        <v>20240375</v>
      </c>
      <c r="F15" s="477">
        <f t="shared" ref="F15:F16" si="0">+D15-E15</f>
        <v>-20240375</v>
      </c>
    </row>
    <row r="16" spans="1:6" x14ac:dyDescent="0.2">
      <c r="A16" s="477">
        <v>3</v>
      </c>
      <c r="B16" s="480" t="s">
        <v>3225</v>
      </c>
      <c r="C16" s="481">
        <v>45383</v>
      </c>
      <c r="D16" s="477"/>
      <c r="E16" s="477">
        <v>163632193</v>
      </c>
      <c r="F16" s="477">
        <f t="shared" si="0"/>
        <v>-163632193</v>
      </c>
    </row>
    <row r="17" spans="1:6" x14ac:dyDescent="0.2">
      <c r="A17" s="477"/>
      <c r="B17" s="477"/>
      <c r="C17" s="477"/>
      <c r="D17" s="477"/>
      <c r="E17" s="477"/>
      <c r="F17" s="477"/>
    </row>
    <row r="18" spans="1:6" x14ac:dyDescent="0.2">
      <c r="A18" s="477"/>
      <c r="B18" s="477"/>
      <c r="C18" s="477"/>
      <c r="D18" s="477"/>
      <c r="E18" s="477"/>
      <c r="F18" s="47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7F178-08FB-4609-8E33-77964B94F274}">
  <sheetPr filterMode="1"/>
  <dimension ref="A1:S338"/>
  <sheetViews>
    <sheetView workbookViewId="0">
      <selection activeCell="H338" sqref="H338"/>
    </sheetView>
  </sheetViews>
  <sheetFormatPr baseColWidth="10" defaultRowHeight="27" customHeight="1" x14ac:dyDescent="0.25"/>
  <cols>
    <col min="13" max="13" width="14.5703125" bestFit="1" customWidth="1"/>
  </cols>
  <sheetData>
    <row r="1" spans="1:17" ht="27" customHeight="1" x14ac:dyDescent="0.25">
      <c r="B1" s="768" t="s">
        <v>1236</v>
      </c>
      <c r="C1" s="768"/>
      <c r="D1" s="768"/>
      <c r="E1" s="768"/>
      <c r="F1" s="768"/>
      <c r="G1" s="768"/>
      <c r="H1" s="768"/>
      <c r="I1" s="768"/>
      <c r="J1" s="768"/>
      <c r="K1" s="768"/>
      <c r="L1" s="768"/>
      <c r="M1" s="768"/>
      <c r="N1" s="768"/>
      <c r="O1" s="768"/>
      <c r="P1" s="768"/>
      <c r="Q1" s="768"/>
    </row>
    <row r="3" spans="1:17" ht="27" customHeight="1" x14ac:dyDescent="0.25">
      <c r="B3" s="768" t="s">
        <v>1237</v>
      </c>
      <c r="C3" s="768"/>
      <c r="D3" s="768"/>
      <c r="E3" s="768"/>
      <c r="F3" s="768"/>
      <c r="G3" s="768"/>
      <c r="H3" s="768"/>
      <c r="I3" s="768"/>
      <c r="J3" s="768"/>
      <c r="K3" s="768"/>
      <c r="L3" s="768"/>
      <c r="M3" s="768"/>
      <c r="N3" s="768"/>
      <c r="O3" s="768"/>
      <c r="P3" s="768"/>
      <c r="Q3" s="768"/>
    </row>
    <row r="4" spans="1:17" ht="27" customHeight="1" thickBot="1" x14ac:dyDescent="0.3"/>
    <row r="5" spans="1:17" ht="27" customHeight="1" thickBot="1" x14ac:dyDescent="0.3">
      <c r="A5" s="1" t="s">
        <v>1238</v>
      </c>
      <c r="B5" s="1" t="s">
        <v>1239</v>
      </c>
      <c r="C5" s="1" t="s">
        <v>1240</v>
      </c>
      <c r="D5" s="2" t="s">
        <v>1241</v>
      </c>
      <c r="E5" s="3" t="s">
        <v>10</v>
      </c>
      <c r="F5" s="3" t="s">
        <v>1242</v>
      </c>
      <c r="G5" s="3" t="s">
        <v>1243</v>
      </c>
      <c r="H5" s="3" t="s">
        <v>1244</v>
      </c>
      <c r="I5" s="3" t="s">
        <v>1245</v>
      </c>
      <c r="J5" s="3" t="s">
        <v>1246</v>
      </c>
      <c r="K5" s="3" t="s">
        <v>1247</v>
      </c>
      <c r="L5" s="3" t="s">
        <v>1248</v>
      </c>
      <c r="M5" s="3" t="s">
        <v>1249</v>
      </c>
      <c r="N5" s="3" t="s">
        <v>1250</v>
      </c>
      <c r="O5" s="3" t="s">
        <v>1251</v>
      </c>
      <c r="P5" s="3" t="s">
        <v>1252</v>
      </c>
      <c r="Q5" s="4" t="s">
        <v>1253</v>
      </c>
    </row>
    <row r="6" spans="1:17" ht="27" hidden="1" customHeight="1" x14ac:dyDescent="0.25">
      <c r="A6" s="5">
        <v>1</v>
      </c>
      <c r="B6" s="6" t="s">
        <v>1254</v>
      </c>
      <c r="C6" s="7" t="s">
        <v>300</v>
      </c>
      <c r="D6" s="8" t="s">
        <v>1254</v>
      </c>
      <c r="E6" s="9">
        <v>2</v>
      </c>
      <c r="F6" s="9">
        <v>40</v>
      </c>
      <c r="G6" s="9">
        <v>2</v>
      </c>
      <c r="H6" s="10">
        <v>2289398.9858236425</v>
      </c>
      <c r="I6" s="10">
        <v>1000000</v>
      </c>
      <c r="J6" s="10">
        <v>2339398.9858236425</v>
      </c>
      <c r="K6" s="10">
        <v>1050000</v>
      </c>
      <c r="L6" s="10">
        <v>2389398.9858236425</v>
      </c>
      <c r="M6" s="10">
        <v>1100000</v>
      </c>
      <c r="N6" s="10">
        <v>2439398.9858236425</v>
      </c>
      <c r="O6" s="10">
        <v>1150000</v>
      </c>
      <c r="P6" s="10">
        <v>2489398.9858236425</v>
      </c>
      <c r="Q6" s="11">
        <v>1200000</v>
      </c>
    </row>
    <row r="7" spans="1:17" ht="27" hidden="1" customHeight="1" x14ac:dyDescent="0.25">
      <c r="A7" s="12">
        <v>2</v>
      </c>
      <c r="B7" s="6" t="s">
        <v>1254</v>
      </c>
      <c r="C7" s="13" t="s">
        <v>403</v>
      </c>
      <c r="D7" s="14" t="s">
        <v>1254</v>
      </c>
      <c r="E7" s="15">
        <v>2</v>
      </c>
      <c r="F7" s="15">
        <v>40</v>
      </c>
      <c r="G7" s="15">
        <v>2</v>
      </c>
      <c r="H7" s="10">
        <v>1300459.6626882229</v>
      </c>
      <c r="I7" s="10">
        <v>1000000</v>
      </c>
      <c r="J7" s="10">
        <v>1350459.6626882229</v>
      </c>
      <c r="K7" s="10">
        <v>1050000</v>
      </c>
      <c r="L7" s="10">
        <v>1400459.6626882229</v>
      </c>
      <c r="M7" s="10">
        <v>1100000</v>
      </c>
      <c r="N7" s="10">
        <v>1450459.6626882229</v>
      </c>
      <c r="O7" s="10">
        <v>1150000</v>
      </c>
      <c r="P7" s="16">
        <v>1500459.6626882229</v>
      </c>
      <c r="Q7" s="17">
        <v>1200000</v>
      </c>
    </row>
    <row r="8" spans="1:17" ht="27" hidden="1" customHeight="1" x14ac:dyDescent="0.25">
      <c r="A8" s="12">
        <v>3</v>
      </c>
      <c r="B8" s="6" t="s">
        <v>1254</v>
      </c>
      <c r="C8" s="13" t="s">
        <v>275</v>
      </c>
      <c r="D8" s="14" t="s">
        <v>1254</v>
      </c>
      <c r="E8" s="15">
        <v>2</v>
      </c>
      <c r="F8" s="15">
        <v>40</v>
      </c>
      <c r="G8" s="15">
        <v>4</v>
      </c>
      <c r="H8" s="10">
        <v>1607371.8664199049</v>
      </c>
      <c r="I8" s="10">
        <v>1000000</v>
      </c>
      <c r="J8" s="10">
        <v>1657371.8664199049</v>
      </c>
      <c r="K8" s="10">
        <v>1050000</v>
      </c>
      <c r="L8" s="10">
        <v>1707371.8664199049</v>
      </c>
      <c r="M8" s="10">
        <v>1100000</v>
      </c>
      <c r="N8" s="10">
        <v>1757371.8664199049</v>
      </c>
      <c r="O8" s="10">
        <v>1150000</v>
      </c>
      <c r="P8" s="16">
        <v>1807371.8664199049</v>
      </c>
      <c r="Q8" s="17">
        <v>1200000</v>
      </c>
    </row>
    <row r="9" spans="1:17" ht="27" hidden="1" customHeight="1" x14ac:dyDescent="0.25">
      <c r="A9" s="12">
        <v>4</v>
      </c>
      <c r="B9" s="6" t="s">
        <v>1254</v>
      </c>
      <c r="C9" s="13" t="s">
        <v>605</v>
      </c>
      <c r="D9" s="14" t="s">
        <v>1254</v>
      </c>
      <c r="E9" s="15">
        <v>1</v>
      </c>
      <c r="F9" s="15">
        <v>40</v>
      </c>
      <c r="G9" s="15">
        <v>4</v>
      </c>
      <c r="H9" s="10">
        <v>618432.54328448535</v>
      </c>
      <c r="I9" s="10">
        <v>1000000</v>
      </c>
      <c r="J9" s="10">
        <v>668432.54328448535</v>
      </c>
      <c r="K9" s="10">
        <v>1050000</v>
      </c>
      <c r="L9" s="10">
        <v>718432.54328448535</v>
      </c>
      <c r="M9" s="10">
        <v>1100000</v>
      </c>
      <c r="N9" s="10">
        <v>768432.54328448535</v>
      </c>
      <c r="O9" s="10">
        <v>1150000</v>
      </c>
      <c r="P9" s="16">
        <v>818432.54328448535</v>
      </c>
      <c r="Q9" s="17">
        <v>1200000</v>
      </c>
    </row>
    <row r="10" spans="1:17" ht="27" hidden="1" customHeight="1" x14ac:dyDescent="0.25">
      <c r="A10" s="12">
        <v>5</v>
      </c>
      <c r="B10" s="6" t="s">
        <v>1254</v>
      </c>
      <c r="C10" s="13" t="s">
        <v>786</v>
      </c>
      <c r="D10" s="14" t="s">
        <v>1254</v>
      </c>
      <c r="E10" s="15">
        <v>5</v>
      </c>
      <c r="F10" s="15">
        <v>40</v>
      </c>
      <c r="G10" s="15">
        <v>4</v>
      </c>
      <c r="H10" s="10">
        <v>4403683.0559752295</v>
      </c>
      <c r="I10" s="10">
        <v>1000000</v>
      </c>
      <c r="J10" s="10">
        <v>4453683.0559752295</v>
      </c>
      <c r="K10" s="10">
        <v>1050000</v>
      </c>
      <c r="L10" s="10">
        <v>4503683.0559752295</v>
      </c>
      <c r="M10" s="10">
        <v>1100000</v>
      </c>
      <c r="N10" s="10">
        <v>4553683.0559752295</v>
      </c>
      <c r="O10" s="10">
        <v>1150000</v>
      </c>
      <c r="P10" s="16">
        <v>4603683.0559752295</v>
      </c>
      <c r="Q10" s="17">
        <v>1200000</v>
      </c>
    </row>
    <row r="11" spans="1:17" ht="27" hidden="1" customHeight="1" x14ac:dyDescent="0.25">
      <c r="A11" s="12">
        <v>6</v>
      </c>
      <c r="B11" s="6" t="s">
        <v>1254</v>
      </c>
      <c r="C11" s="13" t="s">
        <v>304</v>
      </c>
      <c r="D11" s="14" t="s">
        <v>1254</v>
      </c>
      <c r="E11" s="15">
        <v>2</v>
      </c>
      <c r="F11" s="15">
        <v>40</v>
      </c>
      <c r="G11" s="15">
        <v>4</v>
      </c>
      <c r="H11" s="10">
        <v>2937324.7492571939</v>
      </c>
      <c r="I11" s="10">
        <v>1000000</v>
      </c>
      <c r="J11" s="10">
        <v>2987324.7492571939</v>
      </c>
      <c r="K11" s="10">
        <v>1050000</v>
      </c>
      <c r="L11" s="10">
        <v>3037324.7492571939</v>
      </c>
      <c r="M11" s="10">
        <v>1100000</v>
      </c>
      <c r="N11" s="10">
        <v>3087324.7492571939</v>
      </c>
      <c r="O11" s="10">
        <v>1150000</v>
      </c>
      <c r="P11" s="16">
        <v>3137324.7492571939</v>
      </c>
      <c r="Q11" s="17">
        <v>1200000</v>
      </c>
    </row>
    <row r="12" spans="1:17" ht="27" hidden="1" customHeight="1" x14ac:dyDescent="0.25">
      <c r="A12" s="12">
        <v>7</v>
      </c>
      <c r="B12" s="6" t="s">
        <v>1254</v>
      </c>
      <c r="C12" s="13" t="s">
        <v>397</v>
      </c>
      <c r="D12" s="14" t="s">
        <v>1254</v>
      </c>
      <c r="E12" s="15">
        <v>2</v>
      </c>
      <c r="F12" s="15">
        <v>40</v>
      </c>
      <c r="G12" s="15">
        <v>2</v>
      </c>
      <c r="H12" s="10">
        <v>857142.03507579351</v>
      </c>
      <c r="I12" s="10">
        <v>1000000</v>
      </c>
      <c r="J12" s="10">
        <v>907142.03507579351</v>
      </c>
      <c r="K12" s="10">
        <v>1050000</v>
      </c>
      <c r="L12" s="10">
        <v>957142.03507579351</v>
      </c>
      <c r="M12" s="10">
        <v>1100000</v>
      </c>
      <c r="N12" s="10">
        <v>1007142.0350757935</v>
      </c>
      <c r="O12" s="10">
        <v>1150000</v>
      </c>
      <c r="P12" s="16">
        <v>1057142.0350757935</v>
      </c>
      <c r="Q12" s="17">
        <v>1200000</v>
      </c>
    </row>
    <row r="13" spans="1:17" ht="27" hidden="1" customHeight="1" x14ac:dyDescent="0.25">
      <c r="A13" s="12">
        <v>8</v>
      </c>
      <c r="B13" s="6" t="s">
        <v>1254</v>
      </c>
      <c r="C13" s="13" t="s">
        <v>805</v>
      </c>
      <c r="D13" s="14" t="s">
        <v>1254</v>
      </c>
      <c r="E13" s="15">
        <v>3</v>
      </c>
      <c r="F13" s="15">
        <v>40</v>
      </c>
      <c r="G13" s="15">
        <v>2</v>
      </c>
      <c r="H13" s="10">
        <v>379723.05149317707</v>
      </c>
      <c r="I13" s="10">
        <v>1000000</v>
      </c>
      <c r="J13" s="10">
        <v>429723.05149317707</v>
      </c>
      <c r="K13" s="10">
        <v>1050000</v>
      </c>
      <c r="L13" s="10">
        <v>479723.05149317707</v>
      </c>
      <c r="M13" s="10">
        <v>1100000</v>
      </c>
      <c r="N13" s="10">
        <v>529723.05149317707</v>
      </c>
      <c r="O13" s="10">
        <v>1150000</v>
      </c>
      <c r="P13" s="16">
        <v>579723.05149317707</v>
      </c>
      <c r="Q13" s="17">
        <v>1200000</v>
      </c>
    </row>
    <row r="14" spans="1:17" ht="27" hidden="1" customHeight="1" x14ac:dyDescent="0.25">
      <c r="A14" s="12">
        <v>9</v>
      </c>
      <c r="B14" s="6" t="s">
        <v>1254</v>
      </c>
      <c r="C14" s="13" t="s">
        <v>609</v>
      </c>
      <c r="D14" s="14" t="s">
        <v>1254</v>
      </c>
      <c r="E14" s="15">
        <v>4</v>
      </c>
      <c r="F14" s="15">
        <v>40</v>
      </c>
      <c r="G14" s="15">
        <v>2</v>
      </c>
      <c r="H14" s="10">
        <v>2971426.1052273805</v>
      </c>
      <c r="I14" s="10">
        <v>1000000</v>
      </c>
      <c r="J14" s="10">
        <v>3021426.1052273805</v>
      </c>
      <c r="K14" s="10">
        <v>1050000</v>
      </c>
      <c r="L14" s="10">
        <v>3071426.1052273805</v>
      </c>
      <c r="M14" s="10">
        <v>1100000</v>
      </c>
      <c r="N14" s="10">
        <v>3121426.1052273805</v>
      </c>
      <c r="O14" s="10">
        <v>1150000</v>
      </c>
      <c r="P14" s="16">
        <v>3171426.1052273805</v>
      </c>
      <c r="Q14" s="17">
        <v>1200000</v>
      </c>
    </row>
    <row r="15" spans="1:17" ht="27" hidden="1" customHeight="1" x14ac:dyDescent="0.25">
      <c r="A15" s="12">
        <v>10</v>
      </c>
      <c r="B15" s="6" t="s">
        <v>1254</v>
      </c>
      <c r="C15" s="13" t="s">
        <v>462</v>
      </c>
      <c r="D15" s="14" t="s">
        <v>1254</v>
      </c>
      <c r="E15" s="15">
        <v>4</v>
      </c>
      <c r="F15" s="15">
        <v>40</v>
      </c>
      <c r="G15" s="15">
        <v>2</v>
      </c>
      <c r="H15" s="10">
        <v>3551149.1567205573</v>
      </c>
      <c r="I15" s="10">
        <v>1000000</v>
      </c>
      <c r="J15" s="10">
        <v>3601149.1567205573</v>
      </c>
      <c r="K15" s="10">
        <v>1050000</v>
      </c>
      <c r="L15" s="10">
        <v>3651149.1567205573</v>
      </c>
      <c r="M15" s="10">
        <v>1100000</v>
      </c>
      <c r="N15" s="10">
        <v>3701149.1567205573</v>
      </c>
      <c r="O15" s="10">
        <v>1150000</v>
      </c>
      <c r="P15" s="16">
        <v>3751149.1567205573</v>
      </c>
      <c r="Q15" s="17">
        <v>1200000</v>
      </c>
    </row>
    <row r="16" spans="1:17" ht="27" hidden="1" customHeight="1" x14ac:dyDescent="0.25">
      <c r="A16" s="12">
        <v>11</v>
      </c>
      <c r="B16" s="6" t="s">
        <v>1254</v>
      </c>
      <c r="C16" s="13" t="s">
        <v>1255</v>
      </c>
      <c r="D16" s="14" t="s">
        <v>1254</v>
      </c>
      <c r="E16" s="15">
        <v>7</v>
      </c>
      <c r="F16" s="15">
        <v>40</v>
      </c>
      <c r="G16" s="15">
        <v>2</v>
      </c>
      <c r="H16" s="10">
        <v>6620271.1940373778</v>
      </c>
      <c r="I16" s="10">
        <v>1000000</v>
      </c>
      <c r="J16" s="10">
        <v>6670271.1940373778</v>
      </c>
      <c r="K16" s="10">
        <v>1050000</v>
      </c>
      <c r="L16" s="10">
        <v>6720271.1940373778</v>
      </c>
      <c r="M16" s="10">
        <v>1100000</v>
      </c>
      <c r="N16" s="10">
        <v>6770271.1940373778</v>
      </c>
      <c r="O16" s="10">
        <v>1150000</v>
      </c>
      <c r="P16" s="16">
        <v>6820271.1940373778</v>
      </c>
      <c r="Q16" s="17">
        <v>1200000</v>
      </c>
    </row>
    <row r="17" spans="1:17" ht="27" hidden="1" customHeight="1" x14ac:dyDescent="0.25">
      <c r="A17" s="12">
        <v>12</v>
      </c>
      <c r="B17" s="6" t="s">
        <v>1254</v>
      </c>
      <c r="C17" s="13" t="s">
        <v>388</v>
      </c>
      <c r="D17" s="14" t="s">
        <v>1254</v>
      </c>
      <c r="E17" s="15">
        <v>6</v>
      </c>
      <c r="F17" s="15">
        <v>40</v>
      </c>
      <c r="G17" s="15">
        <v>2</v>
      </c>
      <c r="H17" s="10">
        <v>4574189.8358261641</v>
      </c>
      <c r="I17" s="10">
        <v>1000000</v>
      </c>
      <c r="J17" s="10">
        <v>4624189.8358261641</v>
      </c>
      <c r="K17" s="10">
        <v>1050000</v>
      </c>
      <c r="L17" s="10">
        <v>4674189.8358261641</v>
      </c>
      <c r="M17" s="10">
        <v>1100000</v>
      </c>
      <c r="N17" s="10">
        <v>4724189.8358261641</v>
      </c>
      <c r="O17" s="10">
        <v>1150000</v>
      </c>
      <c r="P17" s="16">
        <v>4774189.8358261641</v>
      </c>
      <c r="Q17" s="17">
        <v>1200000</v>
      </c>
    </row>
    <row r="18" spans="1:17" ht="27" hidden="1" customHeight="1" x14ac:dyDescent="0.25">
      <c r="A18" s="12">
        <v>13</v>
      </c>
      <c r="B18" s="6" t="s">
        <v>1254</v>
      </c>
      <c r="C18" s="13" t="s">
        <v>1256</v>
      </c>
      <c r="D18" s="14" t="s">
        <v>1254</v>
      </c>
      <c r="E18" s="15">
        <v>6</v>
      </c>
      <c r="F18" s="15">
        <v>40</v>
      </c>
      <c r="G18" s="15">
        <v>2</v>
      </c>
      <c r="H18" s="10">
        <v>6620271.1940373778</v>
      </c>
      <c r="I18" s="10">
        <v>1000000</v>
      </c>
      <c r="J18" s="10">
        <v>6670271.1940373778</v>
      </c>
      <c r="K18" s="10">
        <v>1050000</v>
      </c>
      <c r="L18" s="10">
        <v>6720271.1940373778</v>
      </c>
      <c r="M18" s="10">
        <v>1100000</v>
      </c>
      <c r="N18" s="10">
        <v>6770271.1940373778</v>
      </c>
      <c r="O18" s="10">
        <v>1150000</v>
      </c>
      <c r="P18" s="16">
        <v>6820271.1940373778</v>
      </c>
      <c r="Q18" s="17">
        <v>1200000</v>
      </c>
    </row>
    <row r="19" spans="1:17" ht="27" hidden="1" customHeight="1" x14ac:dyDescent="0.25">
      <c r="A19" s="12">
        <v>14</v>
      </c>
      <c r="B19" s="6" t="s">
        <v>1254</v>
      </c>
      <c r="C19" s="13" t="s">
        <v>931</v>
      </c>
      <c r="D19" s="14" t="s">
        <v>1254</v>
      </c>
      <c r="E19" s="15">
        <v>2</v>
      </c>
      <c r="F19" s="15">
        <v>40</v>
      </c>
      <c r="G19" s="15">
        <v>4</v>
      </c>
      <c r="H19" s="10">
        <v>788939.32313541975</v>
      </c>
      <c r="I19" s="10">
        <v>1000000</v>
      </c>
      <c r="J19" s="10">
        <v>838939.32313541975</v>
      </c>
      <c r="K19" s="10">
        <v>1050000</v>
      </c>
      <c r="L19" s="10">
        <v>888939.32313541975</v>
      </c>
      <c r="M19" s="10">
        <v>1100000</v>
      </c>
      <c r="N19" s="10">
        <v>938939.32313541975</v>
      </c>
      <c r="O19" s="10">
        <v>1150000</v>
      </c>
      <c r="P19" s="16">
        <v>988939.32313541975</v>
      </c>
      <c r="Q19" s="17">
        <v>1200000</v>
      </c>
    </row>
    <row r="20" spans="1:17" ht="27" hidden="1" customHeight="1" x14ac:dyDescent="0.25">
      <c r="A20" s="12">
        <v>15</v>
      </c>
      <c r="B20" s="6" t="s">
        <v>1254</v>
      </c>
      <c r="C20" s="13" t="s">
        <v>1257</v>
      </c>
      <c r="D20" s="14" t="s">
        <v>1254</v>
      </c>
      <c r="E20" s="15">
        <v>1</v>
      </c>
      <c r="F20" s="15">
        <v>40</v>
      </c>
      <c r="G20" s="15">
        <v>2</v>
      </c>
      <c r="H20" s="10">
        <v>2187094.9179130821</v>
      </c>
      <c r="I20" s="10">
        <v>1000000</v>
      </c>
      <c r="J20" s="10">
        <v>2237094.9179130821</v>
      </c>
      <c r="K20" s="10">
        <v>1050000</v>
      </c>
      <c r="L20" s="10">
        <v>2287094.9179130821</v>
      </c>
      <c r="M20" s="10">
        <v>1100000</v>
      </c>
      <c r="N20" s="10">
        <v>2337094.9179130821</v>
      </c>
      <c r="O20" s="10">
        <v>1150000</v>
      </c>
      <c r="P20" s="16">
        <v>2387094.9179130821</v>
      </c>
      <c r="Q20" s="17">
        <v>1200000</v>
      </c>
    </row>
    <row r="21" spans="1:17" ht="27" hidden="1" customHeight="1" x14ac:dyDescent="0.25">
      <c r="A21" s="12">
        <v>16</v>
      </c>
      <c r="B21" s="6" t="s">
        <v>1254</v>
      </c>
      <c r="C21" s="13" t="s">
        <v>591</v>
      </c>
      <c r="D21" s="14" t="s">
        <v>1254</v>
      </c>
      <c r="E21" s="15">
        <v>1</v>
      </c>
      <c r="F21" s="15">
        <v>40</v>
      </c>
      <c r="G21" s="15">
        <v>2</v>
      </c>
      <c r="H21" s="10">
        <v>294469.66156770987</v>
      </c>
      <c r="I21" s="10">
        <v>1000000</v>
      </c>
      <c r="J21" s="10">
        <v>344469.66156770987</v>
      </c>
      <c r="K21" s="10">
        <v>1050000</v>
      </c>
      <c r="L21" s="10">
        <v>394469.66156770987</v>
      </c>
      <c r="M21" s="10">
        <v>1100000</v>
      </c>
      <c r="N21" s="10">
        <v>444469.66156770987</v>
      </c>
      <c r="O21" s="10">
        <v>1150000</v>
      </c>
      <c r="P21" s="16">
        <v>494469.66156770987</v>
      </c>
      <c r="Q21" s="17">
        <v>1200000</v>
      </c>
    </row>
    <row r="22" spans="1:17" ht="27" hidden="1" customHeight="1" x14ac:dyDescent="0.25">
      <c r="A22" s="12">
        <v>17</v>
      </c>
      <c r="B22" s="6" t="s">
        <v>1254</v>
      </c>
      <c r="C22" s="13" t="s">
        <v>110</v>
      </c>
      <c r="D22" s="14" t="s">
        <v>1254</v>
      </c>
      <c r="E22" s="15">
        <v>1</v>
      </c>
      <c r="F22" s="15">
        <v>40</v>
      </c>
      <c r="G22" s="15">
        <v>8</v>
      </c>
      <c r="H22" s="10">
        <v>294469.66156770987</v>
      </c>
      <c r="I22" s="10">
        <v>1000000</v>
      </c>
      <c r="J22" s="10">
        <v>344469.66156770987</v>
      </c>
      <c r="K22" s="10">
        <v>1050000</v>
      </c>
      <c r="L22" s="10">
        <v>394469.66156770987</v>
      </c>
      <c r="M22" s="10">
        <v>1100000</v>
      </c>
      <c r="N22" s="10">
        <v>444469.66156770987</v>
      </c>
      <c r="O22" s="10">
        <v>1150000</v>
      </c>
      <c r="P22" s="16">
        <v>494469.66156770987</v>
      </c>
      <c r="Q22" s="17">
        <v>1200000</v>
      </c>
    </row>
    <row r="23" spans="1:17" ht="27" hidden="1" customHeight="1" x14ac:dyDescent="0.25">
      <c r="A23" s="12">
        <v>18</v>
      </c>
      <c r="B23" s="6" t="s">
        <v>1254</v>
      </c>
      <c r="C23" s="13" t="s">
        <v>114</v>
      </c>
      <c r="D23" s="14" t="s">
        <v>1254</v>
      </c>
      <c r="E23" s="15">
        <v>1</v>
      </c>
      <c r="F23" s="15">
        <v>40</v>
      </c>
      <c r="G23" s="15">
        <v>2</v>
      </c>
      <c r="H23" s="10">
        <v>754837.96716523287</v>
      </c>
      <c r="I23" s="10">
        <v>1000000</v>
      </c>
      <c r="J23" s="10">
        <v>804837.96716523287</v>
      </c>
      <c r="K23" s="10">
        <v>1050000</v>
      </c>
      <c r="L23" s="10">
        <v>854837.96716523287</v>
      </c>
      <c r="M23" s="10">
        <v>1100000</v>
      </c>
      <c r="N23" s="10">
        <v>904837.96716523287</v>
      </c>
      <c r="O23" s="10">
        <v>1150000</v>
      </c>
      <c r="P23" s="16">
        <v>954837.96716523287</v>
      </c>
      <c r="Q23" s="17">
        <v>1200000</v>
      </c>
    </row>
    <row r="24" spans="1:17" ht="27" hidden="1" customHeight="1" x14ac:dyDescent="0.25">
      <c r="A24" s="12">
        <v>19</v>
      </c>
      <c r="B24" s="6" t="s">
        <v>1254</v>
      </c>
      <c r="C24" s="13" t="s">
        <v>467</v>
      </c>
      <c r="D24" s="14" t="s">
        <v>1254</v>
      </c>
      <c r="E24" s="15">
        <v>1</v>
      </c>
      <c r="F24" s="15">
        <v>40</v>
      </c>
      <c r="G24" s="15">
        <v>2</v>
      </c>
      <c r="H24" s="10">
        <v>294469.66156770987</v>
      </c>
      <c r="I24" s="10">
        <v>1000000</v>
      </c>
      <c r="J24" s="10">
        <v>344469.66156770987</v>
      </c>
      <c r="K24" s="10">
        <v>1050000</v>
      </c>
      <c r="L24" s="10">
        <v>394469.66156770987</v>
      </c>
      <c r="M24" s="10">
        <v>1100000</v>
      </c>
      <c r="N24" s="10">
        <v>444469.66156770987</v>
      </c>
      <c r="O24" s="10">
        <v>1150000</v>
      </c>
      <c r="P24" s="16">
        <v>494469.66156770987</v>
      </c>
      <c r="Q24" s="17">
        <v>1200000</v>
      </c>
    </row>
    <row r="25" spans="1:17" ht="27" hidden="1" customHeight="1" x14ac:dyDescent="0.25">
      <c r="A25" s="12">
        <v>20</v>
      </c>
      <c r="B25" s="6" t="s">
        <v>1254</v>
      </c>
      <c r="C25" s="13" t="s">
        <v>41</v>
      </c>
      <c r="D25" s="14" t="s">
        <v>1254</v>
      </c>
      <c r="E25" s="15">
        <v>1</v>
      </c>
      <c r="F25" s="15">
        <v>40</v>
      </c>
      <c r="G25" s="15">
        <v>2</v>
      </c>
      <c r="H25" s="10">
        <v>311520.33955280331</v>
      </c>
      <c r="I25" s="10">
        <v>1000000</v>
      </c>
      <c r="J25" s="10">
        <v>361520.33955280331</v>
      </c>
      <c r="K25" s="10">
        <v>1050000</v>
      </c>
      <c r="L25" s="10">
        <v>411520.33955280331</v>
      </c>
      <c r="M25" s="10">
        <v>1100000</v>
      </c>
      <c r="N25" s="10">
        <v>461520.33955280331</v>
      </c>
      <c r="O25" s="10">
        <v>1150000</v>
      </c>
      <c r="P25" s="16">
        <v>511520.33955280331</v>
      </c>
      <c r="Q25" s="17">
        <v>1200000</v>
      </c>
    </row>
    <row r="26" spans="1:17" ht="27" hidden="1" customHeight="1" x14ac:dyDescent="0.25">
      <c r="A26" s="12">
        <v>21</v>
      </c>
      <c r="B26" s="6" t="s">
        <v>1254</v>
      </c>
      <c r="C26" s="13" t="s">
        <v>471</v>
      </c>
      <c r="D26" s="14" t="s">
        <v>1254</v>
      </c>
      <c r="E26" s="15">
        <v>5</v>
      </c>
      <c r="F26" s="15">
        <v>40</v>
      </c>
      <c r="G26" s="15">
        <v>2</v>
      </c>
      <c r="H26" s="10">
        <v>4574189.8358261641</v>
      </c>
      <c r="I26" s="10">
        <v>1000000</v>
      </c>
      <c r="J26" s="10">
        <v>4624189.8358261641</v>
      </c>
      <c r="K26" s="10">
        <v>1050000</v>
      </c>
      <c r="L26" s="10">
        <v>4674189.8358261641</v>
      </c>
      <c r="M26" s="10">
        <v>1100000</v>
      </c>
      <c r="N26" s="10">
        <v>4724189.8358261641</v>
      </c>
      <c r="O26" s="10">
        <v>1150000</v>
      </c>
      <c r="P26" s="16">
        <v>4774189.8358261641</v>
      </c>
      <c r="Q26" s="17">
        <v>1200000</v>
      </c>
    </row>
    <row r="27" spans="1:17" ht="27" hidden="1" customHeight="1" x14ac:dyDescent="0.25">
      <c r="A27" s="12">
        <v>22</v>
      </c>
      <c r="B27" s="6" t="s">
        <v>1254</v>
      </c>
      <c r="C27" s="13" t="s">
        <v>256</v>
      </c>
      <c r="D27" s="14" t="s">
        <v>1254</v>
      </c>
      <c r="E27" s="15">
        <v>2</v>
      </c>
      <c r="F27" s="15">
        <v>40</v>
      </c>
      <c r="G27" s="15">
        <v>2</v>
      </c>
      <c r="H27" s="10">
        <v>1846081.3582112133</v>
      </c>
      <c r="I27" s="10">
        <v>1000000</v>
      </c>
      <c r="J27" s="10">
        <v>1896081.3582112133</v>
      </c>
      <c r="K27" s="10">
        <v>1050000</v>
      </c>
      <c r="L27" s="10">
        <v>1946081.3582112133</v>
      </c>
      <c r="M27" s="10">
        <v>1100000</v>
      </c>
      <c r="N27" s="10">
        <v>1996081.3582112133</v>
      </c>
      <c r="O27" s="10">
        <v>1150000</v>
      </c>
      <c r="P27" s="16">
        <v>2046081.3582112133</v>
      </c>
      <c r="Q27" s="17">
        <v>1200000</v>
      </c>
    </row>
    <row r="28" spans="1:17" ht="27" hidden="1" customHeight="1" x14ac:dyDescent="0.25">
      <c r="A28" s="12">
        <v>23</v>
      </c>
      <c r="B28" s="6" t="s">
        <v>1254</v>
      </c>
      <c r="C28" s="13" t="s">
        <v>896</v>
      </c>
      <c r="D28" s="14" t="s">
        <v>1254</v>
      </c>
      <c r="E28" s="15">
        <v>1</v>
      </c>
      <c r="F28" s="15">
        <v>40</v>
      </c>
      <c r="G28" s="15">
        <v>4</v>
      </c>
      <c r="H28" s="10">
        <v>328571.01753789675</v>
      </c>
      <c r="I28" s="10">
        <v>1000000</v>
      </c>
      <c r="J28" s="10">
        <v>378571.01753789675</v>
      </c>
      <c r="K28" s="10">
        <v>1050000</v>
      </c>
      <c r="L28" s="10">
        <v>428571.01753789675</v>
      </c>
      <c r="M28" s="10">
        <v>1100000</v>
      </c>
      <c r="N28" s="10">
        <v>478571.01753789675</v>
      </c>
      <c r="O28" s="10">
        <v>1150000</v>
      </c>
      <c r="P28" s="16">
        <v>528571.01753789675</v>
      </c>
      <c r="Q28" s="17">
        <v>1200000</v>
      </c>
    </row>
    <row r="29" spans="1:17" ht="27" hidden="1" customHeight="1" x14ac:dyDescent="0.25">
      <c r="A29" s="12">
        <v>24</v>
      </c>
      <c r="B29" s="6" t="s">
        <v>1254</v>
      </c>
      <c r="C29" s="13" t="s">
        <v>482</v>
      </c>
      <c r="D29" s="14" t="s">
        <v>1254</v>
      </c>
      <c r="E29" s="15">
        <v>1</v>
      </c>
      <c r="F29" s="15">
        <v>40</v>
      </c>
      <c r="G29" s="15">
        <v>2</v>
      </c>
      <c r="H29" s="10">
        <v>618432.54328448535</v>
      </c>
      <c r="I29" s="10">
        <v>1000000</v>
      </c>
      <c r="J29" s="10">
        <v>668432.54328448535</v>
      </c>
      <c r="K29" s="10">
        <v>1050000</v>
      </c>
      <c r="L29" s="10">
        <v>718432.54328448535</v>
      </c>
      <c r="M29" s="10">
        <v>1100000</v>
      </c>
      <c r="N29" s="10">
        <v>768432.54328448535</v>
      </c>
      <c r="O29" s="10">
        <v>1150000</v>
      </c>
      <c r="P29" s="16">
        <v>818432.54328448535</v>
      </c>
      <c r="Q29" s="17">
        <v>1200000</v>
      </c>
    </row>
    <row r="30" spans="1:17" ht="27" hidden="1" customHeight="1" x14ac:dyDescent="0.25">
      <c r="A30" s="12">
        <v>25</v>
      </c>
      <c r="B30" s="6" t="s">
        <v>1254</v>
      </c>
      <c r="C30" s="13" t="s">
        <v>845</v>
      </c>
      <c r="D30" s="14" t="s">
        <v>1254</v>
      </c>
      <c r="E30" s="15">
        <v>2</v>
      </c>
      <c r="F30" s="15">
        <v>40</v>
      </c>
      <c r="G30" s="15">
        <v>1</v>
      </c>
      <c r="H30" s="10">
        <v>959446.10298635415</v>
      </c>
      <c r="I30" s="10">
        <v>1000000</v>
      </c>
      <c r="J30" s="10">
        <v>1009446.1029863541</v>
      </c>
      <c r="K30" s="10">
        <v>1050000</v>
      </c>
      <c r="L30" s="10">
        <v>1059446.1029863541</v>
      </c>
      <c r="M30" s="10">
        <v>1100000</v>
      </c>
      <c r="N30" s="10">
        <v>1109446.1029863541</v>
      </c>
      <c r="O30" s="10">
        <v>1150000</v>
      </c>
      <c r="P30" s="16">
        <v>1159446.1029863541</v>
      </c>
      <c r="Q30" s="17">
        <v>1200000</v>
      </c>
    </row>
    <row r="31" spans="1:17" ht="27" hidden="1" customHeight="1" x14ac:dyDescent="0.25">
      <c r="A31" s="12">
        <v>26</v>
      </c>
      <c r="B31" s="6" t="s">
        <v>1254</v>
      </c>
      <c r="C31" s="13" t="s">
        <v>22</v>
      </c>
      <c r="D31" s="14" t="s">
        <v>1254</v>
      </c>
      <c r="E31" s="15">
        <v>1</v>
      </c>
      <c r="F31" s="15">
        <v>40</v>
      </c>
      <c r="G31" s="15">
        <v>4</v>
      </c>
      <c r="H31" s="10">
        <v>686635.25522485911</v>
      </c>
      <c r="I31" s="10">
        <v>1000000</v>
      </c>
      <c r="J31" s="10">
        <v>736635.25522485911</v>
      </c>
      <c r="K31" s="10">
        <v>1050000</v>
      </c>
      <c r="L31" s="10">
        <v>786635.25522485911</v>
      </c>
      <c r="M31" s="10">
        <v>1100000</v>
      </c>
      <c r="N31" s="10">
        <v>836635.25522485911</v>
      </c>
      <c r="O31" s="10">
        <v>1150000</v>
      </c>
      <c r="P31" s="16">
        <v>886635.25522485911</v>
      </c>
      <c r="Q31" s="17">
        <v>1200000</v>
      </c>
    </row>
    <row r="32" spans="1:17" ht="27" hidden="1" customHeight="1" x14ac:dyDescent="0.25">
      <c r="A32" s="12">
        <v>27</v>
      </c>
      <c r="B32" s="6" t="s">
        <v>1254</v>
      </c>
      <c r="C32" s="13" t="s">
        <v>487</v>
      </c>
      <c r="D32" s="14" t="s">
        <v>1254</v>
      </c>
      <c r="E32" s="15">
        <v>1</v>
      </c>
      <c r="F32" s="15">
        <v>40</v>
      </c>
      <c r="G32" s="15">
        <v>2</v>
      </c>
      <c r="H32" s="10">
        <v>754837.96716523287</v>
      </c>
      <c r="I32" s="10">
        <v>1000000</v>
      </c>
      <c r="J32" s="10">
        <v>804837.96716523287</v>
      </c>
      <c r="K32" s="10">
        <v>1050000</v>
      </c>
      <c r="L32" s="10">
        <v>854837.96716523287</v>
      </c>
      <c r="M32" s="10">
        <v>1100000</v>
      </c>
      <c r="N32" s="10">
        <v>904837.96716523287</v>
      </c>
      <c r="O32" s="10">
        <v>1150000</v>
      </c>
      <c r="P32" s="16">
        <v>954837.96716523287</v>
      </c>
      <c r="Q32" s="17">
        <v>1200000</v>
      </c>
    </row>
    <row r="33" spans="1:18" ht="27" hidden="1" customHeight="1" x14ac:dyDescent="0.25">
      <c r="A33" s="12">
        <v>28</v>
      </c>
      <c r="B33" s="6" t="s">
        <v>1254</v>
      </c>
      <c r="C33" s="13" t="s">
        <v>309</v>
      </c>
      <c r="D33" s="14" t="s">
        <v>1254</v>
      </c>
      <c r="E33" s="15">
        <v>2</v>
      </c>
      <c r="F33" s="15">
        <v>40</v>
      </c>
      <c r="G33" s="15">
        <v>2</v>
      </c>
      <c r="H33" s="10">
        <v>1368662.3746285969</v>
      </c>
      <c r="I33" s="10">
        <v>1000000</v>
      </c>
      <c r="J33" s="10">
        <v>1418662.3746285969</v>
      </c>
      <c r="K33" s="10">
        <v>1050000</v>
      </c>
      <c r="L33" s="10">
        <v>1468662.3746285969</v>
      </c>
      <c r="M33" s="10">
        <v>1100000</v>
      </c>
      <c r="N33" s="10">
        <v>1518662.3746285969</v>
      </c>
      <c r="O33" s="10">
        <v>1150000</v>
      </c>
      <c r="P33" s="16">
        <v>1568662.3746285969</v>
      </c>
      <c r="Q33" s="17">
        <v>1200000</v>
      </c>
    </row>
    <row r="34" spans="1:18" ht="27" hidden="1" customHeight="1" x14ac:dyDescent="0.25">
      <c r="A34" s="12">
        <v>29</v>
      </c>
      <c r="B34" s="6" t="s">
        <v>1254</v>
      </c>
      <c r="C34" s="13" t="s">
        <v>241</v>
      </c>
      <c r="D34" s="14" t="s">
        <v>1254</v>
      </c>
      <c r="E34" s="15">
        <v>1</v>
      </c>
      <c r="F34" s="15">
        <v>40</v>
      </c>
      <c r="G34" s="15">
        <v>1</v>
      </c>
      <c r="H34" s="10">
        <v>720736.61119504599</v>
      </c>
      <c r="I34" s="10">
        <v>1000000</v>
      </c>
      <c r="J34" s="10">
        <v>770736.61119504599</v>
      </c>
      <c r="K34" s="10">
        <v>1050000</v>
      </c>
      <c r="L34" s="10">
        <v>820736.61119504599</v>
      </c>
      <c r="M34" s="10">
        <v>1100000</v>
      </c>
      <c r="N34" s="10">
        <v>870736.61119504599</v>
      </c>
      <c r="O34" s="10">
        <v>1150000</v>
      </c>
      <c r="P34" s="16">
        <v>920736.61119504599</v>
      </c>
      <c r="Q34" s="17">
        <v>1200000</v>
      </c>
    </row>
    <row r="35" spans="1:18" ht="27" hidden="1" customHeight="1" x14ac:dyDescent="0.25">
      <c r="A35" s="12">
        <v>30</v>
      </c>
      <c r="B35" s="6" t="s">
        <v>1254</v>
      </c>
      <c r="C35" s="13" t="s">
        <v>314</v>
      </c>
      <c r="D35" s="14" t="s">
        <v>1254</v>
      </c>
      <c r="E35" s="15">
        <v>3</v>
      </c>
      <c r="F35" s="15">
        <v>40</v>
      </c>
      <c r="G35" s="15">
        <v>3</v>
      </c>
      <c r="H35" s="10">
        <v>2869122.0373168197</v>
      </c>
      <c r="I35" s="10">
        <v>1000000</v>
      </c>
      <c r="J35" s="10">
        <v>2919122.0373168197</v>
      </c>
      <c r="K35" s="10">
        <v>1050000</v>
      </c>
      <c r="L35" s="10">
        <v>2969122.0373168197</v>
      </c>
      <c r="M35" s="10">
        <v>1100000</v>
      </c>
      <c r="N35" s="10">
        <v>3019122.0373168197</v>
      </c>
      <c r="O35" s="10">
        <v>1150000</v>
      </c>
      <c r="P35" s="16">
        <v>3069122.0373168197</v>
      </c>
      <c r="Q35" s="17">
        <v>1200000</v>
      </c>
      <c r="R35" s="18">
        <f>+P35+Q35</f>
        <v>4269122.0373168197</v>
      </c>
    </row>
    <row r="36" spans="1:18" ht="27" hidden="1" customHeight="1" x14ac:dyDescent="0.25">
      <c r="A36" s="12">
        <v>31</v>
      </c>
      <c r="B36" s="6" t="s">
        <v>1254</v>
      </c>
      <c r="C36" s="13" t="s">
        <v>872</v>
      </c>
      <c r="D36" s="14" t="s">
        <v>1254</v>
      </c>
      <c r="E36" s="15">
        <v>1</v>
      </c>
      <c r="F36" s="15">
        <v>40</v>
      </c>
      <c r="G36" s="15">
        <v>2</v>
      </c>
      <c r="H36" s="10">
        <v>550229.83134411147</v>
      </c>
      <c r="I36" s="10">
        <v>1000000</v>
      </c>
      <c r="J36" s="10">
        <v>600229.83134411147</v>
      </c>
      <c r="K36" s="10">
        <v>1050000</v>
      </c>
      <c r="L36" s="10">
        <v>650229.83134411147</v>
      </c>
      <c r="M36" s="10">
        <v>1100000</v>
      </c>
      <c r="N36" s="10">
        <v>700229.83134411147</v>
      </c>
      <c r="O36" s="10">
        <v>1150000</v>
      </c>
      <c r="P36" s="16">
        <v>750229.83134411147</v>
      </c>
      <c r="Q36" s="17">
        <v>1200000</v>
      </c>
    </row>
    <row r="37" spans="1:18" ht="27" hidden="1" customHeight="1" x14ac:dyDescent="0.25">
      <c r="A37" s="12">
        <v>32</v>
      </c>
      <c r="B37" s="6" t="s">
        <v>1254</v>
      </c>
      <c r="C37" s="13" t="s">
        <v>117</v>
      </c>
      <c r="D37" s="14" t="s">
        <v>1254</v>
      </c>
      <c r="E37" s="15">
        <v>1</v>
      </c>
      <c r="F37" s="15">
        <v>40</v>
      </c>
      <c r="G37" s="15">
        <v>4</v>
      </c>
      <c r="H37" s="10">
        <v>720736.61119504599</v>
      </c>
      <c r="I37" s="10">
        <v>1000000</v>
      </c>
      <c r="J37" s="10">
        <v>770736.61119504599</v>
      </c>
      <c r="K37" s="10">
        <v>1050000</v>
      </c>
      <c r="L37" s="10">
        <v>820736.61119504599</v>
      </c>
      <c r="M37" s="10">
        <v>1100000</v>
      </c>
      <c r="N37" s="10">
        <v>870736.61119504599</v>
      </c>
      <c r="O37" s="10">
        <v>1150000</v>
      </c>
      <c r="P37" s="16">
        <v>920736.61119504599</v>
      </c>
      <c r="Q37" s="17">
        <v>1200000</v>
      </c>
    </row>
    <row r="38" spans="1:18" ht="27" hidden="1" customHeight="1" x14ac:dyDescent="0.25">
      <c r="A38" s="12">
        <v>33</v>
      </c>
      <c r="B38" s="6" t="s">
        <v>1254</v>
      </c>
      <c r="C38" s="13" t="s">
        <v>296</v>
      </c>
      <c r="D38" s="14" t="s">
        <v>1254</v>
      </c>
      <c r="E38" s="15">
        <v>1</v>
      </c>
      <c r="F38" s="15">
        <v>40</v>
      </c>
      <c r="G38" s="15">
        <v>4</v>
      </c>
      <c r="H38" s="10">
        <v>584331.18731429847</v>
      </c>
      <c r="I38" s="10">
        <v>1000000</v>
      </c>
      <c r="J38" s="10">
        <v>634331.18731429847</v>
      </c>
      <c r="K38" s="10">
        <v>1050000</v>
      </c>
      <c r="L38" s="10">
        <v>684331.18731429847</v>
      </c>
      <c r="M38" s="10">
        <v>1100000</v>
      </c>
      <c r="N38" s="10">
        <v>734331.18731429847</v>
      </c>
      <c r="O38" s="10">
        <v>1150000</v>
      </c>
      <c r="P38" s="16">
        <v>784331.18731429847</v>
      </c>
      <c r="Q38" s="17">
        <v>1200000</v>
      </c>
    </row>
    <row r="39" spans="1:18" ht="27" hidden="1" customHeight="1" x14ac:dyDescent="0.25">
      <c r="A39" s="12">
        <v>34</v>
      </c>
      <c r="B39" s="6" t="s">
        <v>1254</v>
      </c>
      <c r="C39" s="13" t="s">
        <v>668</v>
      </c>
      <c r="D39" s="14" t="s">
        <v>1254</v>
      </c>
      <c r="E39" s="15">
        <v>2</v>
      </c>
      <c r="F39" s="15">
        <v>40</v>
      </c>
      <c r="G39" s="15">
        <v>1</v>
      </c>
      <c r="H39" s="10">
        <v>1061750.1708969148</v>
      </c>
      <c r="I39" s="10">
        <v>1000000</v>
      </c>
      <c r="J39" s="10">
        <v>1111750.1708969148</v>
      </c>
      <c r="K39" s="10">
        <v>1050000</v>
      </c>
      <c r="L39" s="10">
        <v>1161750.1708969148</v>
      </c>
      <c r="M39" s="10">
        <v>1100000</v>
      </c>
      <c r="N39" s="10">
        <v>1211750.1708969148</v>
      </c>
      <c r="O39" s="10">
        <v>1150000</v>
      </c>
      <c r="P39" s="16">
        <v>1261750.1708969148</v>
      </c>
      <c r="Q39" s="17">
        <v>1200000</v>
      </c>
    </row>
    <row r="40" spans="1:18" ht="27" hidden="1" customHeight="1" x14ac:dyDescent="0.25">
      <c r="A40" s="12">
        <v>35</v>
      </c>
      <c r="B40" s="6" t="s">
        <v>1254</v>
      </c>
      <c r="C40" s="13" t="s">
        <v>461</v>
      </c>
      <c r="D40" s="14" t="s">
        <v>1254</v>
      </c>
      <c r="E40" s="15">
        <v>2</v>
      </c>
      <c r="F40" s="15">
        <v>40</v>
      </c>
      <c r="G40" s="15">
        <v>4</v>
      </c>
      <c r="H40" s="10">
        <v>1573270.5104497182</v>
      </c>
      <c r="I40" s="10">
        <v>1000000</v>
      </c>
      <c r="J40" s="10">
        <v>1623270.5104497182</v>
      </c>
      <c r="K40" s="10">
        <v>1050000</v>
      </c>
      <c r="L40" s="10">
        <v>1673270.5104497182</v>
      </c>
      <c r="M40" s="10">
        <v>1100000</v>
      </c>
      <c r="N40" s="10">
        <v>1723270.5104497182</v>
      </c>
      <c r="O40" s="10">
        <v>1150000</v>
      </c>
      <c r="P40" s="16">
        <v>1773270.5104497182</v>
      </c>
      <c r="Q40" s="17">
        <v>1200000</v>
      </c>
    </row>
    <row r="41" spans="1:18" ht="27" hidden="1" customHeight="1" x14ac:dyDescent="0.25">
      <c r="A41" s="12">
        <v>36</v>
      </c>
      <c r="B41" s="6" t="s">
        <v>1254</v>
      </c>
      <c r="C41" s="13" t="s">
        <v>192</v>
      </c>
      <c r="D41" s="14" t="s">
        <v>1254</v>
      </c>
      <c r="E41" s="15">
        <v>1</v>
      </c>
      <c r="F41" s="15">
        <v>40</v>
      </c>
      <c r="G41" s="15">
        <v>3</v>
      </c>
      <c r="H41" s="10">
        <v>618432.54328448547</v>
      </c>
      <c r="I41" s="10">
        <v>1000000</v>
      </c>
      <c r="J41" s="10">
        <v>668432.54328448547</v>
      </c>
      <c r="K41" s="10">
        <v>1050000</v>
      </c>
      <c r="L41" s="10">
        <v>718432.54328448547</v>
      </c>
      <c r="M41" s="10">
        <v>1100000</v>
      </c>
      <c r="N41" s="10">
        <v>768432.54328448547</v>
      </c>
      <c r="O41" s="10">
        <v>1150000</v>
      </c>
      <c r="P41" s="16">
        <v>818432.54328448547</v>
      </c>
      <c r="Q41" s="17">
        <v>1200000</v>
      </c>
    </row>
    <row r="42" spans="1:18" ht="27" hidden="1" customHeight="1" x14ac:dyDescent="0.25">
      <c r="A42" s="12">
        <v>37</v>
      </c>
      <c r="B42" s="6" t="s">
        <v>1254</v>
      </c>
      <c r="C42" s="13" t="s">
        <v>798</v>
      </c>
      <c r="D42" s="14" t="s">
        <v>1254</v>
      </c>
      <c r="E42" s="15">
        <v>5</v>
      </c>
      <c r="F42" s="15">
        <v>40</v>
      </c>
      <c r="G42" s="15">
        <v>2</v>
      </c>
      <c r="H42" s="10">
        <v>4915203.3955280334</v>
      </c>
      <c r="I42" s="10">
        <v>1000000</v>
      </c>
      <c r="J42" s="10">
        <v>4965203.3955280334</v>
      </c>
      <c r="K42" s="10">
        <v>1050000</v>
      </c>
      <c r="L42" s="10">
        <v>5015203.3955280334</v>
      </c>
      <c r="M42" s="10">
        <v>1100000</v>
      </c>
      <c r="N42" s="10">
        <v>5065203.3955280334</v>
      </c>
      <c r="O42" s="10">
        <v>1150000</v>
      </c>
      <c r="P42" s="16">
        <v>5115203.3955280334</v>
      </c>
      <c r="Q42" s="17">
        <v>1200000</v>
      </c>
    </row>
    <row r="43" spans="1:18" ht="27" hidden="1" customHeight="1" x14ac:dyDescent="0.25">
      <c r="A43" s="12">
        <v>38</v>
      </c>
      <c r="B43" s="6" t="s">
        <v>1254</v>
      </c>
      <c r="C43" s="13" t="s">
        <v>876</v>
      </c>
      <c r="D43" s="14" t="s">
        <v>1254</v>
      </c>
      <c r="E43" s="15">
        <v>2</v>
      </c>
      <c r="F43" s="15">
        <v>40</v>
      </c>
      <c r="G43" s="15">
        <v>1</v>
      </c>
      <c r="H43" s="10">
        <v>1505067.7985093445</v>
      </c>
      <c r="I43" s="10">
        <v>1000000</v>
      </c>
      <c r="J43" s="10">
        <v>1555067.7985093445</v>
      </c>
      <c r="K43" s="10">
        <v>1050000</v>
      </c>
      <c r="L43" s="10">
        <v>1605067.7985093445</v>
      </c>
      <c r="M43" s="10">
        <v>1100000</v>
      </c>
      <c r="N43" s="10">
        <v>1655067.7985093445</v>
      </c>
      <c r="O43" s="10">
        <v>1150000</v>
      </c>
      <c r="P43" s="16">
        <v>1705067.7985093445</v>
      </c>
      <c r="Q43" s="17">
        <v>1200000</v>
      </c>
    </row>
    <row r="44" spans="1:18" ht="27" hidden="1" customHeight="1" x14ac:dyDescent="0.25">
      <c r="A44" s="12">
        <v>39</v>
      </c>
      <c r="B44" s="6" t="s">
        <v>1254</v>
      </c>
      <c r="C44" s="13" t="s">
        <v>899</v>
      </c>
      <c r="D44" s="14" t="s">
        <v>1254</v>
      </c>
      <c r="E44" s="15">
        <v>2</v>
      </c>
      <c r="F44" s="15">
        <v>40</v>
      </c>
      <c r="G44" s="15">
        <v>1</v>
      </c>
      <c r="H44" s="10">
        <v>1505067.7985093445</v>
      </c>
      <c r="I44" s="10">
        <v>1000000</v>
      </c>
      <c r="J44" s="10">
        <v>1555067.7985093445</v>
      </c>
      <c r="K44" s="10">
        <v>1050000</v>
      </c>
      <c r="L44" s="10">
        <v>1605067.7985093445</v>
      </c>
      <c r="M44" s="10">
        <v>1100000</v>
      </c>
      <c r="N44" s="10">
        <v>1655067.7985093445</v>
      </c>
      <c r="O44" s="10">
        <v>1150000</v>
      </c>
      <c r="P44" s="16">
        <v>1705067.7985093445</v>
      </c>
      <c r="Q44" s="17">
        <v>1200000</v>
      </c>
    </row>
    <row r="45" spans="1:18" ht="27" hidden="1" customHeight="1" x14ac:dyDescent="0.25">
      <c r="A45" s="12">
        <v>40</v>
      </c>
      <c r="B45" s="6" t="s">
        <v>1254</v>
      </c>
      <c r="C45" s="13" t="s">
        <v>457</v>
      </c>
      <c r="D45" s="14" t="s">
        <v>1254</v>
      </c>
      <c r="E45" s="15">
        <v>3</v>
      </c>
      <c r="F45" s="15">
        <v>40</v>
      </c>
      <c r="G45" s="15">
        <v>2</v>
      </c>
      <c r="H45" s="10">
        <v>3721655.9365714919</v>
      </c>
      <c r="I45" s="10">
        <v>1000000</v>
      </c>
      <c r="J45" s="10">
        <v>3771655.9365714919</v>
      </c>
      <c r="K45" s="10">
        <v>1050000</v>
      </c>
      <c r="L45" s="10">
        <v>3821655.9365714919</v>
      </c>
      <c r="M45" s="10">
        <v>1100000</v>
      </c>
      <c r="N45" s="10">
        <v>3871655.9365714919</v>
      </c>
      <c r="O45" s="10">
        <v>1150000</v>
      </c>
      <c r="P45" s="16">
        <v>3921655.9365714919</v>
      </c>
      <c r="Q45" s="17">
        <v>1200000</v>
      </c>
    </row>
    <row r="46" spans="1:18" ht="27" hidden="1" customHeight="1" x14ac:dyDescent="0.25">
      <c r="A46" s="12">
        <v>41</v>
      </c>
      <c r="B46" s="6" t="s">
        <v>1254</v>
      </c>
      <c r="C46" s="13" t="s">
        <v>405</v>
      </c>
      <c r="D46" s="14" t="s">
        <v>1254</v>
      </c>
      <c r="E46" s="15">
        <v>1</v>
      </c>
      <c r="F46" s="15">
        <v>40</v>
      </c>
      <c r="G46" s="15">
        <v>2</v>
      </c>
      <c r="H46" s="10">
        <v>516128.47537392459</v>
      </c>
      <c r="I46" s="10">
        <v>1000000</v>
      </c>
      <c r="J46" s="10">
        <v>566128.47537392459</v>
      </c>
      <c r="K46" s="10">
        <v>1050000</v>
      </c>
      <c r="L46" s="10">
        <v>616128.47537392459</v>
      </c>
      <c r="M46" s="10">
        <v>1100000</v>
      </c>
      <c r="N46" s="10">
        <v>666128.47537392459</v>
      </c>
      <c r="O46" s="10">
        <v>1150000</v>
      </c>
      <c r="P46" s="16">
        <v>716128.47537392459</v>
      </c>
      <c r="Q46" s="17">
        <v>1200000</v>
      </c>
    </row>
    <row r="47" spans="1:18" ht="27" hidden="1" customHeight="1" x14ac:dyDescent="0.25">
      <c r="A47" s="12">
        <v>42</v>
      </c>
      <c r="B47" s="6" t="s">
        <v>1254</v>
      </c>
      <c r="C47" s="13" t="s">
        <v>1258</v>
      </c>
      <c r="D47" s="14" t="s">
        <v>1254</v>
      </c>
      <c r="E47" s="15">
        <v>3</v>
      </c>
      <c r="F47" s="15">
        <v>40</v>
      </c>
      <c r="G47" s="15">
        <v>2</v>
      </c>
      <c r="H47" s="10">
        <v>2698615.257465885</v>
      </c>
      <c r="I47" s="10">
        <v>1000000</v>
      </c>
      <c r="J47" s="10">
        <v>2748615.257465885</v>
      </c>
      <c r="K47" s="10">
        <v>1050000</v>
      </c>
      <c r="L47" s="10">
        <v>2798615.257465885</v>
      </c>
      <c r="M47" s="10">
        <v>1100000</v>
      </c>
      <c r="N47" s="10">
        <v>2848615.257465885</v>
      </c>
      <c r="O47" s="10">
        <v>1150000</v>
      </c>
      <c r="P47" s="16">
        <v>2898615.257465885</v>
      </c>
      <c r="Q47" s="17">
        <v>1200000</v>
      </c>
    </row>
    <row r="48" spans="1:18" ht="27" hidden="1" customHeight="1" x14ac:dyDescent="0.25">
      <c r="A48" s="12">
        <v>43</v>
      </c>
      <c r="B48" s="6" t="s">
        <v>1254</v>
      </c>
      <c r="C48" s="13" t="s">
        <v>478</v>
      </c>
      <c r="D48" s="14" t="s">
        <v>1254</v>
      </c>
      <c r="E48" s="15">
        <v>1</v>
      </c>
      <c r="F48" s="15">
        <v>40</v>
      </c>
      <c r="G48" s="15">
        <v>2</v>
      </c>
      <c r="H48" s="10">
        <v>857142.03507579351</v>
      </c>
      <c r="I48" s="10">
        <v>1000000</v>
      </c>
      <c r="J48" s="10">
        <v>907142.03507579351</v>
      </c>
      <c r="K48" s="10">
        <v>1050000</v>
      </c>
      <c r="L48" s="10">
        <v>957142.03507579351</v>
      </c>
      <c r="M48" s="10">
        <v>1100000</v>
      </c>
      <c r="N48" s="10">
        <v>1007142.0350757935</v>
      </c>
      <c r="O48" s="10">
        <v>1150000</v>
      </c>
      <c r="P48" s="16">
        <v>1057142.0350757935</v>
      </c>
      <c r="Q48" s="17">
        <v>1200000</v>
      </c>
    </row>
    <row r="49" spans="1:17" ht="27" hidden="1" customHeight="1" x14ac:dyDescent="0.25">
      <c r="A49" s="12">
        <v>44</v>
      </c>
      <c r="B49" s="6" t="s">
        <v>1254</v>
      </c>
      <c r="C49" s="13" t="s">
        <v>1259</v>
      </c>
      <c r="D49" s="14" t="s">
        <v>1254</v>
      </c>
      <c r="E49" s="15">
        <v>3</v>
      </c>
      <c r="F49" s="15">
        <v>40</v>
      </c>
      <c r="G49" s="15">
        <v>2</v>
      </c>
      <c r="H49" s="10">
        <v>2016588.1380621474</v>
      </c>
      <c r="I49" s="10">
        <v>1000000</v>
      </c>
      <c r="J49" s="10">
        <v>2066588.1380621474</v>
      </c>
      <c r="K49" s="10">
        <v>1050000</v>
      </c>
      <c r="L49" s="10">
        <v>2116588.1380621474</v>
      </c>
      <c r="M49" s="10">
        <v>1100000</v>
      </c>
      <c r="N49" s="10">
        <v>2166588.1380621474</v>
      </c>
      <c r="O49" s="10">
        <v>1150000</v>
      </c>
      <c r="P49" s="16">
        <v>2216588.1380621474</v>
      </c>
      <c r="Q49" s="17">
        <v>1200000</v>
      </c>
    </row>
    <row r="50" spans="1:17" ht="27" hidden="1" customHeight="1" x14ac:dyDescent="0.25">
      <c r="A50" s="12">
        <v>45</v>
      </c>
      <c r="B50" s="6" t="s">
        <v>1254</v>
      </c>
      <c r="C50" s="13" t="s">
        <v>1260</v>
      </c>
      <c r="D50" s="14" t="s">
        <v>1254</v>
      </c>
      <c r="E50" s="15">
        <v>1</v>
      </c>
      <c r="F50" s="15">
        <v>40</v>
      </c>
      <c r="G50" s="15">
        <v>2</v>
      </c>
      <c r="H50" s="10">
        <v>857142.03507579351</v>
      </c>
      <c r="I50" s="10">
        <v>1000000</v>
      </c>
      <c r="J50" s="10">
        <v>907142.03507579351</v>
      </c>
      <c r="K50" s="10">
        <v>1050000</v>
      </c>
      <c r="L50" s="10">
        <v>957142.03507579351</v>
      </c>
      <c r="M50" s="10">
        <v>1100000</v>
      </c>
      <c r="N50" s="10">
        <v>1007142.0350757935</v>
      </c>
      <c r="O50" s="10">
        <v>1150000</v>
      </c>
      <c r="P50" s="16">
        <v>1057142.0350757935</v>
      </c>
      <c r="Q50" s="17">
        <v>1200000</v>
      </c>
    </row>
    <row r="51" spans="1:17" ht="27" hidden="1" customHeight="1" x14ac:dyDescent="0.25">
      <c r="A51" s="12">
        <v>46</v>
      </c>
      <c r="B51" s="6" t="s">
        <v>1254</v>
      </c>
      <c r="C51" s="13" t="s">
        <v>653</v>
      </c>
      <c r="D51" s="14" t="s">
        <v>1254</v>
      </c>
      <c r="E51" s="15">
        <v>1</v>
      </c>
      <c r="F51" s="15">
        <v>40</v>
      </c>
      <c r="G51" s="15">
        <v>2</v>
      </c>
      <c r="H51" s="10">
        <v>294469.66156770987</v>
      </c>
      <c r="I51" s="10">
        <v>1000000</v>
      </c>
      <c r="J51" s="10">
        <v>344469.66156770987</v>
      </c>
      <c r="K51" s="10">
        <v>1050000</v>
      </c>
      <c r="L51" s="10">
        <v>394469.66156770987</v>
      </c>
      <c r="M51" s="10">
        <v>1100000</v>
      </c>
      <c r="N51" s="10">
        <v>444469.66156770987</v>
      </c>
      <c r="O51" s="10">
        <v>1150000</v>
      </c>
      <c r="P51" s="16">
        <v>494469.66156770987</v>
      </c>
      <c r="Q51" s="17">
        <v>1200000</v>
      </c>
    </row>
    <row r="52" spans="1:17" ht="27" hidden="1" customHeight="1" x14ac:dyDescent="0.25">
      <c r="A52" s="12">
        <v>47</v>
      </c>
      <c r="B52" s="6" t="s">
        <v>1254</v>
      </c>
      <c r="C52" s="13" t="s">
        <v>659</v>
      </c>
      <c r="D52" s="14" t="s">
        <v>1254</v>
      </c>
      <c r="E52" s="15">
        <v>1</v>
      </c>
      <c r="F52" s="15">
        <v>40</v>
      </c>
      <c r="G52" s="15">
        <v>2</v>
      </c>
      <c r="H52" s="10">
        <v>857142.03507579351</v>
      </c>
      <c r="I52" s="10">
        <v>1000000</v>
      </c>
      <c r="J52" s="10">
        <v>907142.03507579351</v>
      </c>
      <c r="K52" s="10">
        <v>1050000</v>
      </c>
      <c r="L52" s="10">
        <v>957142.03507579351</v>
      </c>
      <c r="M52" s="10">
        <v>1100000</v>
      </c>
      <c r="N52" s="10">
        <v>1007142.0350757935</v>
      </c>
      <c r="O52" s="10">
        <v>1150000</v>
      </c>
      <c r="P52" s="16">
        <v>1057142.0350757935</v>
      </c>
      <c r="Q52" s="17">
        <v>1200000</v>
      </c>
    </row>
    <row r="53" spans="1:17" ht="27" hidden="1" customHeight="1" x14ac:dyDescent="0.25">
      <c r="A53" s="12">
        <v>48</v>
      </c>
      <c r="B53" s="6" t="s">
        <v>1254</v>
      </c>
      <c r="C53" s="13" t="s">
        <v>1261</v>
      </c>
      <c r="D53" s="14" t="s">
        <v>1254</v>
      </c>
      <c r="E53" s="15">
        <v>2</v>
      </c>
      <c r="F53" s="15">
        <v>40</v>
      </c>
      <c r="G53" s="15">
        <v>2</v>
      </c>
      <c r="H53" s="10">
        <v>1846081.3582112133</v>
      </c>
      <c r="I53" s="10">
        <v>1000000</v>
      </c>
      <c r="J53" s="10">
        <v>1896081.3582112133</v>
      </c>
      <c r="K53" s="10">
        <v>1050000</v>
      </c>
      <c r="L53" s="10">
        <v>1946081.3582112133</v>
      </c>
      <c r="M53" s="10">
        <v>1100000</v>
      </c>
      <c r="N53" s="10">
        <v>1996081.3582112133</v>
      </c>
      <c r="O53" s="10">
        <v>1150000</v>
      </c>
      <c r="P53" s="16">
        <v>2046081.3582112133</v>
      </c>
      <c r="Q53" s="17">
        <v>1200000</v>
      </c>
    </row>
    <row r="54" spans="1:17" ht="27" hidden="1" customHeight="1" x14ac:dyDescent="0.25">
      <c r="A54" s="12">
        <v>49</v>
      </c>
      <c r="B54" s="6" t="s">
        <v>1254</v>
      </c>
      <c r="C54" s="13" t="s">
        <v>196</v>
      </c>
      <c r="D54" s="14" t="s">
        <v>1254</v>
      </c>
      <c r="E54" s="15">
        <v>5</v>
      </c>
      <c r="F54" s="15">
        <v>40</v>
      </c>
      <c r="G54" s="15">
        <v>2</v>
      </c>
      <c r="H54" s="10">
        <v>3551149.1567205573</v>
      </c>
      <c r="I54" s="10">
        <v>1000000</v>
      </c>
      <c r="J54" s="10">
        <v>3601149.1567205573</v>
      </c>
      <c r="K54" s="10">
        <v>1050000</v>
      </c>
      <c r="L54" s="10">
        <v>3651149.1567205573</v>
      </c>
      <c r="M54" s="10">
        <v>1100000</v>
      </c>
      <c r="N54" s="10">
        <v>3701149.1567205573</v>
      </c>
      <c r="O54" s="10">
        <v>1150000</v>
      </c>
      <c r="P54" s="16">
        <v>3751149.1567205573</v>
      </c>
      <c r="Q54" s="17">
        <v>1200000</v>
      </c>
    </row>
    <row r="55" spans="1:17" ht="27" hidden="1" customHeight="1" x14ac:dyDescent="0.25">
      <c r="A55" s="12">
        <v>50</v>
      </c>
      <c r="B55" s="6" t="s">
        <v>1254</v>
      </c>
      <c r="C55" s="13" t="s">
        <v>359</v>
      </c>
      <c r="D55" s="14" t="s">
        <v>1254</v>
      </c>
      <c r="E55" s="15">
        <v>1</v>
      </c>
      <c r="F55" s="15">
        <v>40</v>
      </c>
      <c r="G55" s="15">
        <v>3</v>
      </c>
      <c r="H55" s="10">
        <v>754837.96716523299</v>
      </c>
      <c r="I55" s="10">
        <v>1000000</v>
      </c>
      <c r="J55" s="10">
        <v>804837.96716523299</v>
      </c>
      <c r="K55" s="10">
        <v>1050000</v>
      </c>
      <c r="L55" s="10">
        <v>854837.96716523299</v>
      </c>
      <c r="M55" s="10">
        <v>1100000</v>
      </c>
      <c r="N55" s="10">
        <v>904837.96716523299</v>
      </c>
      <c r="O55" s="10">
        <v>1150000</v>
      </c>
      <c r="P55" s="16">
        <v>954837.96716523299</v>
      </c>
      <c r="Q55" s="17">
        <v>1200000</v>
      </c>
    </row>
    <row r="56" spans="1:17" ht="27" hidden="1" customHeight="1" x14ac:dyDescent="0.25">
      <c r="A56" s="12">
        <v>51</v>
      </c>
      <c r="B56" s="6" t="s">
        <v>1254</v>
      </c>
      <c r="C56" s="13" t="s">
        <v>1061</v>
      </c>
      <c r="D56" s="14" t="s">
        <v>1254</v>
      </c>
      <c r="E56" s="15">
        <v>1</v>
      </c>
      <c r="F56" s="15">
        <v>40</v>
      </c>
      <c r="G56" s="15">
        <v>2</v>
      </c>
      <c r="H56" s="10">
        <v>482027.11940373771</v>
      </c>
      <c r="I56" s="10">
        <v>1000000</v>
      </c>
      <c r="J56" s="10">
        <v>532027.11940373771</v>
      </c>
      <c r="K56" s="10">
        <v>1050000</v>
      </c>
      <c r="L56" s="10">
        <v>582027.11940373771</v>
      </c>
      <c r="M56" s="10">
        <v>1100000</v>
      </c>
      <c r="N56" s="10">
        <v>632027.11940373771</v>
      </c>
      <c r="O56" s="10">
        <v>1150000</v>
      </c>
      <c r="P56" s="16">
        <v>682027.11940373771</v>
      </c>
      <c r="Q56" s="17">
        <v>1200000</v>
      </c>
    </row>
    <row r="57" spans="1:17" ht="27" hidden="1" customHeight="1" x14ac:dyDescent="0.25">
      <c r="A57" s="12">
        <v>52</v>
      </c>
      <c r="B57" s="6" t="s">
        <v>1254</v>
      </c>
      <c r="C57" s="13" t="s">
        <v>354</v>
      </c>
      <c r="D57" s="14" t="s">
        <v>1254</v>
      </c>
      <c r="E57" s="15">
        <v>1</v>
      </c>
      <c r="F57" s="15">
        <v>40</v>
      </c>
      <c r="G57" s="15">
        <v>2</v>
      </c>
      <c r="H57" s="10">
        <v>584331.18731429847</v>
      </c>
      <c r="I57" s="10">
        <v>1000000</v>
      </c>
      <c r="J57" s="10">
        <v>634331.18731429847</v>
      </c>
      <c r="K57" s="10">
        <v>1050000</v>
      </c>
      <c r="L57" s="10">
        <v>684331.18731429847</v>
      </c>
      <c r="M57" s="10">
        <v>1100000</v>
      </c>
      <c r="N57" s="10">
        <v>734331.18731429847</v>
      </c>
      <c r="O57" s="10">
        <v>1150000</v>
      </c>
      <c r="P57" s="16">
        <v>784331.18731429847</v>
      </c>
      <c r="Q57" s="17">
        <v>1200000</v>
      </c>
    </row>
    <row r="58" spans="1:17" ht="27" hidden="1" customHeight="1" x14ac:dyDescent="0.25">
      <c r="A58" s="12">
        <v>53</v>
      </c>
      <c r="B58" s="6" t="s">
        <v>1254</v>
      </c>
      <c r="C58" s="13" t="s">
        <v>1262</v>
      </c>
      <c r="D58" s="14" t="s">
        <v>1254</v>
      </c>
      <c r="E58" s="15">
        <v>1</v>
      </c>
      <c r="F58" s="15">
        <v>40</v>
      </c>
      <c r="G58" s="15">
        <v>1</v>
      </c>
      <c r="H58" s="10">
        <v>788939.32313541975</v>
      </c>
      <c r="I58" s="10">
        <v>1000000</v>
      </c>
      <c r="J58" s="10">
        <v>838939.32313541975</v>
      </c>
      <c r="K58" s="10">
        <v>1050000</v>
      </c>
      <c r="L58" s="10">
        <v>888939.32313541975</v>
      </c>
      <c r="M58" s="10">
        <v>1100000</v>
      </c>
      <c r="N58" s="10">
        <v>938939.32313541975</v>
      </c>
      <c r="O58" s="10">
        <v>1150000</v>
      </c>
      <c r="P58" s="16">
        <v>988939.32313541975</v>
      </c>
      <c r="Q58" s="17">
        <v>1200000</v>
      </c>
    </row>
    <row r="59" spans="1:17" ht="27" hidden="1" customHeight="1" x14ac:dyDescent="0.25">
      <c r="A59" s="12">
        <v>54</v>
      </c>
      <c r="B59" s="6" t="s">
        <v>1254</v>
      </c>
      <c r="C59" s="13" t="s">
        <v>1263</v>
      </c>
      <c r="D59" s="14" t="s">
        <v>1254</v>
      </c>
      <c r="E59" s="15">
        <v>1</v>
      </c>
      <c r="F59" s="15">
        <v>40</v>
      </c>
      <c r="G59" s="15">
        <v>2</v>
      </c>
      <c r="H59" s="10">
        <v>294469.66156770987</v>
      </c>
      <c r="I59" s="10">
        <v>1000000</v>
      </c>
      <c r="J59" s="10">
        <v>344469.66156770987</v>
      </c>
      <c r="K59" s="10">
        <v>1050000</v>
      </c>
      <c r="L59" s="10">
        <v>394469.66156770987</v>
      </c>
      <c r="M59" s="10">
        <v>1100000</v>
      </c>
      <c r="N59" s="10">
        <v>444469.66156770987</v>
      </c>
      <c r="O59" s="10">
        <v>1150000</v>
      </c>
      <c r="P59" s="16">
        <v>494469.66156770987</v>
      </c>
      <c r="Q59" s="17">
        <v>1200000</v>
      </c>
    </row>
    <row r="60" spans="1:17" ht="27" hidden="1" customHeight="1" x14ac:dyDescent="0.25">
      <c r="A60" s="12">
        <v>55</v>
      </c>
      <c r="B60" s="6" t="s">
        <v>1254</v>
      </c>
      <c r="C60" s="13" t="s">
        <v>1264</v>
      </c>
      <c r="D60" s="14" t="s">
        <v>1254</v>
      </c>
      <c r="E60" s="15">
        <v>2</v>
      </c>
      <c r="F60" s="15">
        <v>40</v>
      </c>
      <c r="G60" s="15">
        <v>4</v>
      </c>
      <c r="H60" s="10">
        <v>686635.25522485911</v>
      </c>
      <c r="I60" s="10">
        <v>1000000</v>
      </c>
      <c r="J60" s="10">
        <v>736635.25522485911</v>
      </c>
      <c r="K60" s="10">
        <v>1050000</v>
      </c>
      <c r="L60" s="10">
        <v>786635.25522485911</v>
      </c>
      <c r="M60" s="10">
        <v>1100000</v>
      </c>
      <c r="N60" s="10">
        <v>836635.25522485911</v>
      </c>
      <c r="O60" s="10">
        <v>1150000</v>
      </c>
      <c r="P60" s="16">
        <v>886635.25522485911</v>
      </c>
      <c r="Q60" s="17">
        <v>1200000</v>
      </c>
    </row>
    <row r="61" spans="1:17" ht="27" hidden="1" customHeight="1" x14ac:dyDescent="0.25">
      <c r="A61" s="12">
        <v>56</v>
      </c>
      <c r="B61" s="6" t="s">
        <v>1254</v>
      </c>
      <c r="C61" s="13" t="s">
        <v>562</v>
      </c>
      <c r="D61" s="14" t="s">
        <v>1254</v>
      </c>
      <c r="E61" s="15">
        <v>1</v>
      </c>
      <c r="F61" s="15">
        <v>40</v>
      </c>
      <c r="G61" s="15">
        <v>4</v>
      </c>
      <c r="H61" s="10">
        <v>294469.66156770987</v>
      </c>
      <c r="I61" s="10">
        <v>1000000</v>
      </c>
      <c r="J61" s="10">
        <v>344469.66156770987</v>
      </c>
      <c r="K61" s="10">
        <v>1050000</v>
      </c>
      <c r="L61" s="10">
        <v>394469.66156770987</v>
      </c>
      <c r="M61" s="10">
        <v>1100000</v>
      </c>
      <c r="N61" s="10">
        <v>444469.66156770987</v>
      </c>
      <c r="O61" s="10">
        <v>1150000</v>
      </c>
      <c r="P61" s="16">
        <v>494469.66156770987</v>
      </c>
      <c r="Q61" s="17">
        <v>1200000</v>
      </c>
    </row>
    <row r="62" spans="1:17" ht="27" hidden="1" customHeight="1" x14ac:dyDescent="0.25">
      <c r="A62" s="12">
        <v>57</v>
      </c>
      <c r="B62" s="6" t="s">
        <v>1254</v>
      </c>
      <c r="C62" s="13" t="s">
        <v>414</v>
      </c>
      <c r="D62" s="14" t="s">
        <v>1254</v>
      </c>
      <c r="E62" s="15">
        <v>2</v>
      </c>
      <c r="F62" s="15">
        <v>40</v>
      </c>
      <c r="G62" s="15">
        <v>4</v>
      </c>
      <c r="H62" s="10">
        <v>1095851.5268671017</v>
      </c>
      <c r="I62" s="10">
        <v>1000000</v>
      </c>
      <c r="J62" s="10">
        <v>1145851.5268671017</v>
      </c>
      <c r="K62" s="10">
        <v>1050000</v>
      </c>
      <c r="L62" s="10">
        <v>1195851.5268671017</v>
      </c>
      <c r="M62" s="10">
        <v>1100000</v>
      </c>
      <c r="N62" s="10">
        <v>1245851.5268671017</v>
      </c>
      <c r="O62" s="10">
        <v>1150000</v>
      </c>
      <c r="P62" s="16">
        <v>1295851.5268671017</v>
      </c>
      <c r="Q62" s="17">
        <v>1200000</v>
      </c>
    </row>
    <row r="63" spans="1:17" ht="27" hidden="1" customHeight="1" x14ac:dyDescent="0.25">
      <c r="A63" s="12">
        <v>58</v>
      </c>
      <c r="B63" s="6" t="s">
        <v>1254</v>
      </c>
      <c r="C63" s="13" t="s">
        <v>1115</v>
      </c>
      <c r="D63" s="14" t="s">
        <v>1254</v>
      </c>
      <c r="E63" s="15">
        <v>4</v>
      </c>
      <c r="F63" s="15">
        <v>40</v>
      </c>
      <c r="G63" s="15">
        <v>2</v>
      </c>
      <c r="H63" s="10">
        <v>3380642.3768696231</v>
      </c>
      <c r="I63" s="10">
        <v>1000000</v>
      </c>
      <c r="J63" s="10">
        <v>3430642.3768696231</v>
      </c>
      <c r="K63" s="10">
        <v>1050000</v>
      </c>
      <c r="L63" s="10">
        <v>3480642.3768696231</v>
      </c>
      <c r="M63" s="10">
        <v>1100000</v>
      </c>
      <c r="N63" s="10">
        <v>3530642.3768696231</v>
      </c>
      <c r="O63" s="10">
        <v>1150000</v>
      </c>
      <c r="P63" s="16">
        <v>3580642.3768696231</v>
      </c>
      <c r="Q63" s="17">
        <v>1200000</v>
      </c>
    </row>
    <row r="64" spans="1:17" ht="27" hidden="1" customHeight="1" x14ac:dyDescent="0.25">
      <c r="A64" s="12">
        <v>59</v>
      </c>
      <c r="B64" s="6" t="s">
        <v>1254</v>
      </c>
      <c r="C64" s="13" t="s">
        <v>332</v>
      </c>
      <c r="D64" s="14" t="s">
        <v>1254</v>
      </c>
      <c r="E64" s="15">
        <v>6</v>
      </c>
      <c r="F64" s="15">
        <v>40</v>
      </c>
      <c r="G64" s="15">
        <v>1</v>
      </c>
      <c r="H64" s="10">
        <v>5767737.2947827056</v>
      </c>
      <c r="I64" s="10">
        <v>1000000</v>
      </c>
      <c r="J64" s="10">
        <v>5817737.2947827056</v>
      </c>
      <c r="K64" s="10">
        <v>1050000</v>
      </c>
      <c r="L64" s="10">
        <v>5867737.2947827056</v>
      </c>
      <c r="M64" s="10">
        <v>1100000</v>
      </c>
      <c r="N64" s="10">
        <v>5917737.2947827056</v>
      </c>
      <c r="O64" s="10">
        <v>1150000</v>
      </c>
      <c r="P64" s="16">
        <v>5967737.2947827056</v>
      </c>
      <c r="Q64" s="17">
        <v>1200000</v>
      </c>
    </row>
    <row r="65" spans="1:17" ht="27" hidden="1" customHeight="1" x14ac:dyDescent="0.25">
      <c r="A65" s="12">
        <v>60</v>
      </c>
      <c r="B65" s="6" t="s">
        <v>1254</v>
      </c>
      <c r="C65" s="13" t="s">
        <v>1265</v>
      </c>
      <c r="D65" s="14" t="s">
        <v>1254</v>
      </c>
      <c r="E65" s="15">
        <v>6</v>
      </c>
      <c r="F65" s="15">
        <v>40</v>
      </c>
      <c r="G65" s="15">
        <v>1</v>
      </c>
      <c r="H65" s="10">
        <v>5597230</v>
      </c>
      <c r="I65" s="10">
        <v>1000000</v>
      </c>
      <c r="J65" s="10">
        <v>5647230</v>
      </c>
      <c r="K65" s="10">
        <v>1050000</v>
      </c>
      <c r="L65" s="10">
        <v>5697230</v>
      </c>
      <c r="M65" s="10">
        <v>1100000</v>
      </c>
      <c r="N65" s="10">
        <v>5747230</v>
      </c>
      <c r="O65" s="10">
        <v>1150000</v>
      </c>
      <c r="P65" s="16">
        <v>5797230</v>
      </c>
      <c r="Q65" s="17">
        <v>1200000</v>
      </c>
    </row>
    <row r="66" spans="1:17" ht="27" hidden="1" customHeight="1" x14ac:dyDescent="0.25">
      <c r="A66" s="12">
        <v>61</v>
      </c>
      <c r="B66" s="6" t="s">
        <v>1254</v>
      </c>
      <c r="C66" s="13" t="s">
        <v>1266</v>
      </c>
      <c r="D66" s="14" t="s">
        <v>1254</v>
      </c>
      <c r="E66" s="15">
        <v>1</v>
      </c>
      <c r="F66" s="15">
        <v>40</v>
      </c>
      <c r="G66" s="15">
        <v>2</v>
      </c>
      <c r="H66" s="10">
        <v>226266.94962733611</v>
      </c>
      <c r="I66" s="10">
        <v>1000000</v>
      </c>
      <c r="J66" s="10">
        <v>276266.94962733611</v>
      </c>
      <c r="K66" s="10">
        <v>1050000</v>
      </c>
      <c r="L66" s="10">
        <v>326266.94962733611</v>
      </c>
      <c r="M66" s="10">
        <v>1100000</v>
      </c>
      <c r="N66" s="10">
        <v>376266.94962733611</v>
      </c>
      <c r="O66" s="10">
        <v>1150000</v>
      </c>
      <c r="P66" s="16">
        <v>426266.94962733611</v>
      </c>
      <c r="Q66" s="17">
        <v>1200000</v>
      </c>
    </row>
    <row r="67" spans="1:17" ht="27" hidden="1" customHeight="1" x14ac:dyDescent="0.25">
      <c r="A67" s="12">
        <v>62</v>
      </c>
      <c r="B67" s="6" t="s">
        <v>1254</v>
      </c>
      <c r="C67" s="13" t="s">
        <v>1267</v>
      </c>
      <c r="D67" s="14" t="s">
        <v>1254</v>
      </c>
      <c r="E67" s="15">
        <v>1</v>
      </c>
      <c r="F67" s="15">
        <v>40</v>
      </c>
      <c r="G67" s="15">
        <v>2</v>
      </c>
      <c r="H67" s="10">
        <v>1846081.3582112133</v>
      </c>
      <c r="I67" s="10">
        <v>1000000</v>
      </c>
      <c r="J67" s="10">
        <v>1896081.3582112133</v>
      </c>
      <c r="K67" s="10">
        <v>1050000</v>
      </c>
      <c r="L67" s="10">
        <v>1946081.3582112133</v>
      </c>
      <c r="M67" s="10">
        <v>1100000</v>
      </c>
      <c r="N67" s="10">
        <v>1996081.3582112133</v>
      </c>
      <c r="O67" s="10">
        <v>1150000</v>
      </c>
      <c r="P67" s="16">
        <v>2046081.3582112133</v>
      </c>
      <c r="Q67" s="17">
        <v>1200000</v>
      </c>
    </row>
    <row r="68" spans="1:17" ht="27" hidden="1" customHeight="1" x14ac:dyDescent="0.25">
      <c r="A68" s="12">
        <v>63</v>
      </c>
      <c r="B68" s="6" t="s">
        <v>1254</v>
      </c>
      <c r="C68" s="13" t="s">
        <v>1268</v>
      </c>
      <c r="D68" s="14" t="s">
        <v>1254</v>
      </c>
      <c r="E68" s="15">
        <v>1</v>
      </c>
      <c r="F68" s="15">
        <v>40</v>
      </c>
      <c r="G68" s="15">
        <v>4</v>
      </c>
      <c r="H68" s="10">
        <v>209216.27164224267</v>
      </c>
      <c r="I68" s="10">
        <v>1000000</v>
      </c>
      <c r="J68" s="10">
        <v>259216.27164224267</v>
      </c>
      <c r="K68" s="10">
        <v>1050000</v>
      </c>
      <c r="L68" s="10">
        <v>309216.27164224267</v>
      </c>
      <c r="M68" s="10">
        <v>1100000</v>
      </c>
      <c r="N68" s="10">
        <v>359216.27164224267</v>
      </c>
      <c r="O68" s="10">
        <v>1150000</v>
      </c>
      <c r="P68" s="16">
        <v>409216.27164224267</v>
      </c>
      <c r="Q68" s="17">
        <v>1200000</v>
      </c>
    </row>
    <row r="69" spans="1:17" ht="27" hidden="1" customHeight="1" x14ac:dyDescent="0.25">
      <c r="A69" s="12">
        <v>64</v>
      </c>
      <c r="B69" s="6" t="s">
        <v>1254</v>
      </c>
      <c r="C69" s="13" t="s">
        <v>1269</v>
      </c>
      <c r="D69" s="14" t="s">
        <v>1254</v>
      </c>
      <c r="E69" s="15">
        <v>1</v>
      </c>
      <c r="F69" s="15">
        <v>40</v>
      </c>
      <c r="G69" s="15">
        <v>2</v>
      </c>
      <c r="H69" s="10">
        <v>209216.27164224267</v>
      </c>
      <c r="I69" s="10">
        <v>1000000</v>
      </c>
      <c r="J69" s="10">
        <v>259216.27164224267</v>
      </c>
      <c r="K69" s="10">
        <v>1050000</v>
      </c>
      <c r="L69" s="10">
        <v>309216.27164224267</v>
      </c>
      <c r="M69" s="10">
        <v>1100000</v>
      </c>
      <c r="N69" s="10">
        <v>359216.27164224267</v>
      </c>
      <c r="O69" s="10">
        <v>1150000</v>
      </c>
      <c r="P69" s="16">
        <v>409216.27164224267</v>
      </c>
      <c r="Q69" s="17">
        <v>1200000</v>
      </c>
    </row>
    <row r="70" spans="1:17" ht="27" hidden="1" customHeight="1" x14ac:dyDescent="0.25">
      <c r="A70" s="12">
        <v>65</v>
      </c>
      <c r="B70" s="6" t="s">
        <v>1254</v>
      </c>
      <c r="C70" s="13" t="s">
        <v>64</v>
      </c>
      <c r="D70" s="14" t="s">
        <v>1254</v>
      </c>
      <c r="E70" s="15">
        <v>2</v>
      </c>
      <c r="F70" s="15">
        <v>40</v>
      </c>
      <c r="G70" s="15">
        <v>4</v>
      </c>
      <c r="H70" s="10">
        <v>1334561.0186584098</v>
      </c>
      <c r="I70" s="10">
        <v>1000000</v>
      </c>
      <c r="J70" s="10">
        <v>1384561.0186584098</v>
      </c>
      <c r="K70" s="10">
        <v>1050000</v>
      </c>
      <c r="L70" s="10">
        <v>1434561.0186584098</v>
      </c>
      <c r="M70" s="10">
        <v>1100000</v>
      </c>
      <c r="N70" s="10">
        <v>1484561.0186584098</v>
      </c>
      <c r="O70" s="10">
        <v>1150000</v>
      </c>
      <c r="P70" s="16">
        <v>1534561.0186584098</v>
      </c>
      <c r="Q70" s="17">
        <v>1200000</v>
      </c>
    </row>
    <row r="71" spans="1:17" ht="27" hidden="1" customHeight="1" x14ac:dyDescent="0.25">
      <c r="A71" s="12">
        <v>66</v>
      </c>
      <c r="B71" s="6" t="s">
        <v>1254</v>
      </c>
      <c r="C71" s="13" t="s">
        <v>343</v>
      </c>
      <c r="D71" s="14" t="s">
        <v>1254</v>
      </c>
      <c r="E71" s="15">
        <v>2</v>
      </c>
      <c r="F71" s="15">
        <v>40</v>
      </c>
      <c r="G71" s="15">
        <v>2</v>
      </c>
      <c r="H71" s="10">
        <v>1505067.7985093445</v>
      </c>
      <c r="I71" s="10">
        <v>1000000</v>
      </c>
      <c r="J71" s="10">
        <v>1555067.7985093445</v>
      </c>
      <c r="K71" s="10">
        <v>1050000</v>
      </c>
      <c r="L71" s="10">
        <v>1605067.7985093445</v>
      </c>
      <c r="M71" s="10">
        <v>1100000</v>
      </c>
      <c r="N71" s="10">
        <v>1655067.7985093445</v>
      </c>
      <c r="O71" s="10">
        <v>1150000</v>
      </c>
      <c r="P71" s="16">
        <v>1705067.7985093445</v>
      </c>
      <c r="Q71" s="17">
        <v>1200000</v>
      </c>
    </row>
    <row r="72" spans="1:17" ht="27" hidden="1" customHeight="1" x14ac:dyDescent="0.25">
      <c r="A72" s="12">
        <v>67</v>
      </c>
      <c r="B72" s="6" t="s">
        <v>1254</v>
      </c>
      <c r="C72" s="13" t="s">
        <v>1270</v>
      </c>
      <c r="D72" s="14" t="s">
        <v>1254</v>
      </c>
      <c r="E72" s="15">
        <v>2</v>
      </c>
      <c r="F72" s="15">
        <v>40</v>
      </c>
      <c r="G72" s="15">
        <v>2</v>
      </c>
      <c r="H72" s="10">
        <v>1505067.7985093445</v>
      </c>
      <c r="I72" s="10">
        <v>1000000</v>
      </c>
      <c r="J72" s="10">
        <v>1555067.7985093445</v>
      </c>
      <c r="K72" s="10">
        <v>1050000</v>
      </c>
      <c r="L72" s="10">
        <v>1605067.7985093445</v>
      </c>
      <c r="M72" s="10">
        <v>1100000</v>
      </c>
      <c r="N72" s="10">
        <v>1655067.7985093445</v>
      </c>
      <c r="O72" s="10">
        <v>1150000</v>
      </c>
      <c r="P72" s="16">
        <v>1705067.7985093445</v>
      </c>
      <c r="Q72" s="17">
        <v>1200000</v>
      </c>
    </row>
    <row r="73" spans="1:17" ht="27" hidden="1" customHeight="1" x14ac:dyDescent="0.25">
      <c r="A73" s="12">
        <v>68</v>
      </c>
      <c r="B73" s="6" t="s">
        <v>1254</v>
      </c>
      <c r="C73" s="13" t="s">
        <v>1271</v>
      </c>
      <c r="D73" s="14" t="s">
        <v>1254</v>
      </c>
      <c r="E73" s="15">
        <v>1</v>
      </c>
      <c r="F73" s="15">
        <v>40</v>
      </c>
      <c r="G73" s="15">
        <v>4</v>
      </c>
      <c r="H73" s="10">
        <v>311520.33955280331</v>
      </c>
      <c r="I73" s="10">
        <v>1000000</v>
      </c>
      <c r="J73" s="10">
        <v>361520.33955280331</v>
      </c>
      <c r="K73" s="10">
        <v>1050000</v>
      </c>
      <c r="L73" s="10">
        <v>411520.33955280331</v>
      </c>
      <c r="M73" s="10">
        <v>1100000</v>
      </c>
      <c r="N73" s="10">
        <v>461520.33955280331</v>
      </c>
      <c r="O73" s="10">
        <v>1150000</v>
      </c>
      <c r="P73" s="16">
        <v>511520.33955280331</v>
      </c>
      <c r="Q73" s="17">
        <v>1200000</v>
      </c>
    </row>
    <row r="74" spans="1:17" ht="27" hidden="1" customHeight="1" x14ac:dyDescent="0.25">
      <c r="A74" s="12">
        <v>69</v>
      </c>
      <c r="B74" s="6" t="s">
        <v>1254</v>
      </c>
      <c r="C74" s="13" t="s">
        <v>362</v>
      </c>
      <c r="D74" s="14" t="s">
        <v>1254</v>
      </c>
      <c r="E74" s="15">
        <v>1</v>
      </c>
      <c r="F74" s="15">
        <v>40</v>
      </c>
      <c r="G74" s="15">
        <v>2</v>
      </c>
      <c r="H74" s="10">
        <v>516128.47537392459</v>
      </c>
      <c r="I74" s="10">
        <v>1000000</v>
      </c>
      <c r="J74" s="10">
        <v>566128.47537392459</v>
      </c>
      <c r="K74" s="10">
        <v>1050000</v>
      </c>
      <c r="L74" s="10">
        <v>616128.47537392459</v>
      </c>
      <c r="M74" s="10">
        <v>1100000</v>
      </c>
      <c r="N74" s="10">
        <v>666128.47537392459</v>
      </c>
      <c r="O74" s="10">
        <v>1150000</v>
      </c>
      <c r="P74" s="16">
        <v>716128.47537392459</v>
      </c>
      <c r="Q74" s="17">
        <v>1200000</v>
      </c>
    </row>
    <row r="75" spans="1:17" ht="27" hidden="1" customHeight="1" x14ac:dyDescent="0.25">
      <c r="A75" s="12">
        <v>70</v>
      </c>
      <c r="B75" s="6" t="s">
        <v>1254</v>
      </c>
      <c r="C75" s="13" t="s">
        <v>337</v>
      </c>
      <c r="D75" s="14" t="s">
        <v>1254</v>
      </c>
      <c r="E75" s="15">
        <v>3</v>
      </c>
      <c r="F75" s="15">
        <v>40</v>
      </c>
      <c r="G75" s="15">
        <v>2</v>
      </c>
      <c r="H75" s="10">
        <v>1948385.4261217737</v>
      </c>
      <c r="I75" s="10">
        <v>1000000</v>
      </c>
      <c r="J75" s="10">
        <v>1998385.4261217737</v>
      </c>
      <c r="K75" s="10">
        <v>1050000</v>
      </c>
      <c r="L75" s="10">
        <v>2048385.4261217737</v>
      </c>
      <c r="M75" s="10">
        <v>1100000</v>
      </c>
      <c r="N75" s="10">
        <v>2098385.4261217737</v>
      </c>
      <c r="O75" s="10">
        <v>1150000</v>
      </c>
      <c r="P75" s="16">
        <v>2148385.4261217737</v>
      </c>
      <c r="Q75" s="17">
        <v>1200000</v>
      </c>
    </row>
    <row r="76" spans="1:17" ht="27" hidden="1" customHeight="1" x14ac:dyDescent="0.25">
      <c r="A76" s="12">
        <v>71</v>
      </c>
      <c r="B76" s="6" t="s">
        <v>1254</v>
      </c>
      <c r="C76" s="13" t="s">
        <v>1066</v>
      </c>
      <c r="D76" s="14" t="s">
        <v>1254</v>
      </c>
      <c r="E76" s="15">
        <v>2</v>
      </c>
      <c r="F76" s="15">
        <v>40</v>
      </c>
      <c r="G76" s="15">
        <v>2</v>
      </c>
      <c r="H76" s="10">
        <v>1675574.5783602786</v>
      </c>
      <c r="I76" s="10">
        <v>1000000</v>
      </c>
      <c r="J76" s="10">
        <v>1725574.5783602786</v>
      </c>
      <c r="K76" s="10">
        <v>1050000</v>
      </c>
      <c r="L76" s="10">
        <v>1775574.5783602786</v>
      </c>
      <c r="M76" s="10">
        <v>1100000</v>
      </c>
      <c r="N76" s="10">
        <v>1825574.5783602786</v>
      </c>
      <c r="O76" s="10">
        <v>1150000</v>
      </c>
      <c r="P76" s="16">
        <v>1875574.5783602786</v>
      </c>
      <c r="Q76" s="17">
        <v>1200000</v>
      </c>
    </row>
    <row r="77" spans="1:17" ht="27" hidden="1" customHeight="1" x14ac:dyDescent="0.25">
      <c r="A77" s="12">
        <v>72</v>
      </c>
      <c r="B77" s="6" t="s">
        <v>1254</v>
      </c>
      <c r="C77" s="13" t="s">
        <v>505</v>
      </c>
      <c r="D77" s="14" t="s">
        <v>1254</v>
      </c>
      <c r="E77" s="15">
        <v>1</v>
      </c>
      <c r="F77" s="15">
        <v>40</v>
      </c>
      <c r="G77" s="15">
        <v>2</v>
      </c>
      <c r="H77" s="10">
        <v>362672.37350808363</v>
      </c>
      <c r="I77" s="10">
        <v>1000000</v>
      </c>
      <c r="J77" s="10">
        <v>412672.37350808363</v>
      </c>
      <c r="K77" s="10">
        <v>1050000</v>
      </c>
      <c r="L77" s="10">
        <v>462672.37350808363</v>
      </c>
      <c r="M77" s="10">
        <v>1100000</v>
      </c>
      <c r="N77" s="10">
        <v>512672.37350808363</v>
      </c>
      <c r="O77" s="10">
        <v>1150000</v>
      </c>
      <c r="P77" s="16">
        <v>562672.37350808363</v>
      </c>
      <c r="Q77" s="17">
        <v>1200000</v>
      </c>
    </row>
    <row r="78" spans="1:17" ht="27" hidden="1" customHeight="1" x14ac:dyDescent="0.25">
      <c r="A78" s="12">
        <v>73</v>
      </c>
      <c r="B78" s="6" t="s">
        <v>1254</v>
      </c>
      <c r="C78" s="13" t="s">
        <v>721</v>
      </c>
      <c r="D78" s="14" t="s">
        <v>1254</v>
      </c>
      <c r="E78" s="15">
        <v>2</v>
      </c>
      <c r="F78" s="15">
        <v>40</v>
      </c>
      <c r="G78" s="15">
        <v>2</v>
      </c>
      <c r="H78" s="10">
        <v>720736.61119504599</v>
      </c>
      <c r="I78" s="10">
        <v>1000000</v>
      </c>
      <c r="J78" s="10">
        <v>770736.61119504599</v>
      </c>
      <c r="K78" s="10">
        <v>1050000</v>
      </c>
      <c r="L78" s="10">
        <v>820736.61119504599</v>
      </c>
      <c r="M78" s="10">
        <v>1100000</v>
      </c>
      <c r="N78" s="10">
        <v>870736.61119504599</v>
      </c>
      <c r="O78" s="10">
        <v>1150000</v>
      </c>
      <c r="P78" s="16">
        <v>920736.61119504599</v>
      </c>
      <c r="Q78" s="17">
        <v>1200000</v>
      </c>
    </row>
    <row r="79" spans="1:17" ht="27" hidden="1" customHeight="1" x14ac:dyDescent="0.25">
      <c r="A79" s="12">
        <v>74</v>
      </c>
      <c r="B79" s="6" t="s">
        <v>1254</v>
      </c>
      <c r="C79" s="13" t="s">
        <v>491</v>
      </c>
      <c r="D79" s="14" t="s">
        <v>1254</v>
      </c>
      <c r="E79" s="15">
        <v>1</v>
      </c>
      <c r="F79" s="15">
        <v>40</v>
      </c>
      <c r="G79" s="15">
        <v>2</v>
      </c>
      <c r="H79" s="10">
        <v>482027.11940373771</v>
      </c>
      <c r="I79" s="10">
        <v>1000000</v>
      </c>
      <c r="J79" s="10">
        <v>532027.11940373771</v>
      </c>
      <c r="K79" s="10">
        <v>1050000</v>
      </c>
      <c r="L79" s="10">
        <v>582027.11940373771</v>
      </c>
      <c r="M79" s="10">
        <v>1100000</v>
      </c>
      <c r="N79" s="10">
        <v>632027.11940373771</v>
      </c>
      <c r="O79" s="10">
        <v>1150000</v>
      </c>
      <c r="P79" s="16">
        <v>682027.11940373771</v>
      </c>
      <c r="Q79" s="17">
        <v>1200000</v>
      </c>
    </row>
    <row r="80" spans="1:17" ht="27" hidden="1" customHeight="1" x14ac:dyDescent="0.25">
      <c r="A80" s="12">
        <v>75</v>
      </c>
      <c r="B80" s="6" t="s">
        <v>1254</v>
      </c>
      <c r="C80" s="13" t="s">
        <v>252</v>
      </c>
      <c r="D80" s="14" t="s">
        <v>1254</v>
      </c>
      <c r="E80" s="15">
        <v>1</v>
      </c>
      <c r="F80" s="15">
        <v>40</v>
      </c>
      <c r="G80" s="15">
        <v>2</v>
      </c>
      <c r="H80" s="10">
        <v>413824.40746336395</v>
      </c>
      <c r="I80" s="10">
        <v>1000000</v>
      </c>
      <c r="J80" s="10">
        <v>463824.40746336395</v>
      </c>
      <c r="K80" s="10">
        <v>1050000</v>
      </c>
      <c r="L80" s="10">
        <v>513824.40746336395</v>
      </c>
      <c r="M80" s="10">
        <v>1100000</v>
      </c>
      <c r="N80" s="10">
        <v>563824.40746336395</v>
      </c>
      <c r="O80" s="10">
        <v>1150000</v>
      </c>
      <c r="P80" s="16">
        <v>613824.40746336395</v>
      </c>
      <c r="Q80" s="17">
        <v>1200000</v>
      </c>
    </row>
    <row r="81" spans="1:17" ht="27" hidden="1" customHeight="1" x14ac:dyDescent="0.25">
      <c r="A81" s="12">
        <v>76</v>
      </c>
      <c r="B81" s="6" t="s">
        <v>1254</v>
      </c>
      <c r="C81" s="13" t="s">
        <v>27</v>
      </c>
      <c r="D81" s="14" t="s">
        <v>1254</v>
      </c>
      <c r="E81" s="15">
        <v>2</v>
      </c>
      <c r="F81" s="15">
        <v>40</v>
      </c>
      <c r="G81" s="15">
        <v>2</v>
      </c>
      <c r="H81" s="10">
        <v>1232256.9507478492</v>
      </c>
      <c r="I81" s="10">
        <v>1000000</v>
      </c>
      <c r="J81" s="10">
        <v>1282256.9507478492</v>
      </c>
      <c r="K81" s="10">
        <v>1050000</v>
      </c>
      <c r="L81" s="10">
        <v>1332256.9507478492</v>
      </c>
      <c r="M81" s="10">
        <v>1100000</v>
      </c>
      <c r="N81" s="10">
        <v>1382256.9507478492</v>
      </c>
      <c r="O81" s="10">
        <v>1150000</v>
      </c>
      <c r="P81" s="16">
        <v>1432256.9507478492</v>
      </c>
      <c r="Q81" s="17">
        <v>1200000</v>
      </c>
    </row>
    <row r="82" spans="1:17" ht="27" hidden="1" customHeight="1" x14ac:dyDescent="0.25">
      <c r="A82" s="12">
        <v>77</v>
      </c>
      <c r="B82" s="6" t="s">
        <v>1254</v>
      </c>
      <c r="C82" s="13" t="s">
        <v>1072</v>
      </c>
      <c r="D82" s="14" t="s">
        <v>1254</v>
      </c>
      <c r="E82" s="15">
        <v>2</v>
      </c>
      <c r="F82" s="15">
        <v>40</v>
      </c>
      <c r="G82" s="15">
        <v>2</v>
      </c>
      <c r="H82" s="10">
        <v>1061750.1708969148</v>
      </c>
      <c r="I82" s="10">
        <v>1000000</v>
      </c>
      <c r="J82" s="10">
        <v>1111750.1708969148</v>
      </c>
      <c r="K82" s="10">
        <v>1050000</v>
      </c>
      <c r="L82" s="10">
        <v>1161750.1708969148</v>
      </c>
      <c r="M82" s="10">
        <v>1100000</v>
      </c>
      <c r="N82" s="10">
        <v>1211750.1708969148</v>
      </c>
      <c r="O82" s="10">
        <v>1150000</v>
      </c>
      <c r="P82" s="16">
        <v>1261750.1708969148</v>
      </c>
      <c r="Q82" s="17">
        <v>1200000</v>
      </c>
    </row>
    <row r="83" spans="1:17" ht="27" hidden="1" customHeight="1" x14ac:dyDescent="0.25">
      <c r="A83" s="12">
        <v>78</v>
      </c>
      <c r="B83" s="6" t="s">
        <v>1254</v>
      </c>
      <c r="C83" s="13" t="s">
        <v>671</v>
      </c>
      <c r="D83" s="14" t="s">
        <v>1254</v>
      </c>
      <c r="E83" s="15">
        <v>2</v>
      </c>
      <c r="F83" s="15">
        <v>40</v>
      </c>
      <c r="G83" s="15">
        <v>2</v>
      </c>
      <c r="H83" s="10">
        <v>1607371.8664199049</v>
      </c>
      <c r="I83" s="10">
        <v>1000000</v>
      </c>
      <c r="J83" s="10">
        <v>1657371.8664199049</v>
      </c>
      <c r="K83" s="10">
        <v>1050000</v>
      </c>
      <c r="L83" s="10">
        <v>1707371.8664199049</v>
      </c>
      <c r="M83" s="10">
        <v>1100000</v>
      </c>
      <c r="N83" s="10">
        <v>1757371.8664199049</v>
      </c>
      <c r="O83" s="10">
        <v>1150000</v>
      </c>
      <c r="P83" s="16">
        <v>1807371.8664199049</v>
      </c>
      <c r="Q83" s="17">
        <v>1200000</v>
      </c>
    </row>
    <row r="84" spans="1:17" ht="27" hidden="1" customHeight="1" x14ac:dyDescent="0.25">
      <c r="A84" s="12">
        <v>79</v>
      </c>
      <c r="B84" s="6" t="s">
        <v>1254</v>
      </c>
      <c r="C84" s="13" t="s">
        <v>1272</v>
      </c>
      <c r="D84" s="14" t="s">
        <v>1254</v>
      </c>
      <c r="E84" s="15">
        <v>1</v>
      </c>
      <c r="F84" s="15">
        <v>40</v>
      </c>
      <c r="G84" s="15">
        <v>2</v>
      </c>
      <c r="H84" s="10">
        <v>209216.27164224267</v>
      </c>
      <c r="I84" s="10">
        <v>1000000</v>
      </c>
      <c r="J84" s="10">
        <v>259216.27164224267</v>
      </c>
      <c r="K84" s="10">
        <v>1050000</v>
      </c>
      <c r="L84" s="10">
        <v>309216.27164224267</v>
      </c>
      <c r="M84" s="10">
        <v>1100000</v>
      </c>
      <c r="N84" s="10">
        <v>359216.27164224267</v>
      </c>
      <c r="O84" s="10">
        <v>1150000</v>
      </c>
      <c r="P84" s="16">
        <v>409216.27164224267</v>
      </c>
      <c r="Q84" s="17">
        <v>1200000</v>
      </c>
    </row>
    <row r="85" spans="1:17" ht="27" hidden="1" customHeight="1" x14ac:dyDescent="0.25">
      <c r="A85" s="12">
        <v>80</v>
      </c>
      <c r="B85" s="6" t="s">
        <v>1254</v>
      </c>
      <c r="C85" s="13" t="s">
        <v>1273</v>
      </c>
      <c r="D85" s="14" t="s">
        <v>1254</v>
      </c>
      <c r="E85" s="15">
        <v>1</v>
      </c>
      <c r="F85" s="15">
        <v>40</v>
      </c>
      <c r="G85" s="15">
        <v>2</v>
      </c>
      <c r="H85" s="10">
        <v>209216.27164224267</v>
      </c>
      <c r="I85" s="10">
        <v>1000000</v>
      </c>
      <c r="J85" s="10">
        <v>259216.27164224267</v>
      </c>
      <c r="K85" s="10">
        <v>1050000</v>
      </c>
      <c r="L85" s="10">
        <v>309216.27164224267</v>
      </c>
      <c r="M85" s="10">
        <v>1100000</v>
      </c>
      <c r="N85" s="10">
        <v>359216.27164224267</v>
      </c>
      <c r="O85" s="10">
        <v>1150000</v>
      </c>
      <c r="P85" s="16">
        <v>409216.27164224267</v>
      </c>
      <c r="Q85" s="17">
        <v>1200000</v>
      </c>
    </row>
    <row r="86" spans="1:17" ht="27" hidden="1" customHeight="1" x14ac:dyDescent="0.25">
      <c r="A86" s="12">
        <v>81</v>
      </c>
      <c r="B86" s="6" t="s">
        <v>1254</v>
      </c>
      <c r="C86" s="13" t="s">
        <v>951</v>
      </c>
      <c r="D86" s="14" t="s">
        <v>1254</v>
      </c>
      <c r="E86" s="15">
        <v>1</v>
      </c>
      <c r="F86" s="15">
        <v>40</v>
      </c>
      <c r="G86" s="15">
        <v>1</v>
      </c>
      <c r="H86" s="10">
        <v>482027.11940373771</v>
      </c>
      <c r="I86" s="10">
        <v>1000000</v>
      </c>
      <c r="J86" s="10">
        <v>532027.11940373771</v>
      </c>
      <c r="K86" s="10">
        <v>1050000</v>
      </c>
      <c r="L86" s="10">
        <v>582027.11940373771</v>
      </c>
      <c r="M86" s="10">
        <v>1100000</v>
      </c>
      <c r="N86" s="10">
        <v>632027.11940373771</v>
      </c>
      <c r="O86" s="10">
        <v>1150000</v>
      </c>
      <c r="P86" s="16">
        <v>682027.11940373771</v>
      </c>
      <c r="Q86" s="17">
        <v>1200000</v>
      </c>
    </row>
    <row r="87" spans="1:17" ht="27" hidden="1" customHeight="1" x14ac:dyDescent="0.25">
      <c r="A87" s="12">
        <v>82</v>
      </c>
      <c r="B87" s="6" t="s">
        <v>1254</v>
      </c>
      <c r="C87" s="13" t="s">
        <v>1274</v>
      </c>
      <c r="D87" s="14" t="s">
        <v>1254</v>
      </c>
      <c r="E87" s="15">
        <v>1</v>
      </c>
      <c r="F87" s="15">
        <v>40</v>
      </c>
      <c r="G87" s="15">
        <v>1</v>
      </c>
      <c r="H87" s="10">
        <v>550229.83134411147</v>
      </c>
      <c r="I87" s="10">
        <v>1000000</v>
      </c>
      <c r="J87" s="10">
        <v>600229.83134411147</v>
      </c>
      <c r="K87" s="10">
        <v>1050000</v>
      </c>
      <c r="L87" s="10">
        <v>650229.83134411147</v>
      </c>
      <c r="M87" s="10">
        <v>1100000</v>
      </c>
      <c r="N87" s="10">
        <v>700229.83134411147</v>
      </c>
      <c r="O87" s="10">
        <v>1150000</v>
      </c>
      <c r="P87" s="16">
        <v>750229.83134411147</v>
      </c>
      <c r="Q87" s="17">
        <v>1200000</v>
      </c>
    </row>
    <row r="88" spans="1:17" ht="27" hidden="1" customHeight="1" x14ac:dyDescent="0.25">
      <c r="A88" s="12">
        <v>83</v>
      </c>
      <c r="B88" s="6" t="s">
        <v>1254</v>
      </c>
      <c r="C88" s="13" t="s">
        <v>663</v>
      </c>
      <c r="D88" s="14" t="s">
        <v>1254</v>
      </c>
      <c r="E88" s="15">
        <v>3</v>
      </c>
      <c r="F88" s="15">
        <v>40</v>
      </c>
      <c r="G88" s="15">
        <v>10</v>
      </c>
      <c r="H88" s="10">
        <v>1811980.0022410261</v>
      </c>
      <c r="I88" s="10">
        <v>1000000</v>
      </c>
      <c r="J88" s="10">
        <v>1861980.0022410261</v>
      </c>
      <c r="K88" s="10">
        <v>1050000</v>
      </c>
      <c r="L88" s="10">
        <v>1911980.0022410261</v>
      </c>
      <c r="M88" s="10">
        <v>1100000</v>
      </c>
      <c r="N88" s="10">
        <v>1961980.0022410261</v>
      </c>
      <c r="O88" s="10">
        <v>1150000</v>
      </c>
      <c r="P88" s="16">
        <v>2011980.0022410261</v>
      </c>
      <c r="Q88" s="17">
        <v>1200000</v>
      </c>
    </row>
    <row r="89" spans="1:17" ht="27" hidden="1" customHeight="1" x14ac:dyDescent="0.25">
      <c r="A89" s="12">
        <v>84</v>
      </c>
      <c r="B89" s="6" t="s">
        <v>1254</v>
      </c>
      <c r="C89" s="13" t="s">
        <v>127</v>
      </c>
      <c r="D89" s="14" t="s">
        <v>1254</v>
      </c>
      <c r="E89" s="15">
        <v>1</v>
      </c>
      <c r="F89" s="15">
        <v>40</v>
      </c>
      <c r="G89" s="15">
        <v>12</v>
      </c>
      <c r="H89" s="10">
        <v>379723.05149317707</v>
      </c>
      <c r="I89" s="10">
        <v>1000000</v>
      </c>
      <c r="J89" s="10">
        <v>429723.05149317707</v>
      </c>
      <c r="K89" s="10">
        <v>1050000</v>
      </c>
      <c r="L89" s="10">
        <v>479723.05149317707</v>
      </c>
      <c r="M89" s="10">
        <v>1100000</v>
      </c>
      <c r="N89" s="10">
        <v>529723.05149317707</v>
      </c>
      <c r="O89" s="10">
        <v>1150000</v>
      </c>
      <c r="P89" s="16">
        <v>579723.05149317707</v>
      </c>
      <c r="Q89" s="17">
        <v>1200000</v>
      </c>
    </row>
    <row r="90" spans="1:17" ht="27" hidden="1" customHeight="1" x14ac:dyDescent="0.25">
      <c r="A90" s="12">
        <v>85</v>
      </c>
      <c r="B90" s="6" t="s">
        <v>1254</v>
      </c>
      <c r="C90" s="13" t="s">
        <v>1275</v>
      </c>
      <c r="D90" s="14" t="s">
        <v>1254</v>
      </c>
      <c r="E90" s="15">
        <v>1</v>
      </c>
      <c r="F90" s="15">
        <v>40</v>
      </c>
      <c r="G90" s="15">
        <v>2</v>
      </c>
      <c r="H90" s="10">
        <v>516128.47537392459</v>
      </c>
      <c r="I90" s="10">
        <v>1000000</v>
      </c>
      <c r="J90" s="10">
        <v>566128.47537392459</v>
      </c>
      <c r="K90" s="10">
        <v>1050000</v>
      </c>
      <c r="L90" s="10">
        <v>616128.47537392459</v>
      </c>
      <c r="M90" s="10">
        <v>1100000</v>
      </c>
      <c r="N90" s="10">
        <v>666128.47537392459</v>
      </c>
      <c r="O90" s="10">
        <v>1150000</v>
      </c>
      <c r="P90" s="16">
        <v>716128.47537392459</v>
      </c>
      <c r="Q90" s="17">
        <v>1200000</v>
      </c>
    </row>
    <row r="91" spans="1:17" ht="27" hidden="1" customHeight="1" x14ac:dyDescent="0.25">
      <c r="A91" s="12">
        <v>86</v>
      </c>
      <c r="B91" s="6" t="s">
        <v>1254</v>
      </c>
      <c r="C91" s="13" t="s">
        <v>61</v>
      </c>
      <c r="D91" s="14" t="s">
        <v>1254</v>
      </c>
      <c r="E91" s="15">
        <v>3</v>
      </c>
      <c r="F91" s="15">
        <v>40</v>
      </c>
      <c r="G91" s="15">
        <v>2</v>
      </c>
      <c r="H91" s="10">
        <v>1641473.222390092</v>
      </c>
      <c r="I91" s="10">
        <v>1000000</v>
      </c>
      <c r="J91" s="10">
        <v>1691473.222390092</v>
      </c>
      <c r="K91" s="10">
        <v>1050000</v>
      </c>
      <c r="L91" s="10">
        <v>1741473.222390092</v>
      </c>
      <c r="M91" s="10">
        <v>1100000</v>
      </c>
      <c r="N91" s="10">
        <v>1791473.222390092</v>
      </c>
      <c r="O91" s="10">
        <v>1150000</v>
      </c>
      <c r="P91" s="16">
        <v>1841473.222390092</v>
      </c>
      <c r="Q91" s="17">
        <v>1200000</v>
      </c>
    </row>
    <row r="92" spans="1:17" ht="27" hidden="1" customHeight="1" x14ac:dyDescent="0.25">
      <c r="A92" s="12">
        <v>87</v>
      </c>
      <c r="B92" s="6" t="s">
        <v>1254</v>
      </c>
      <c r="C92" s="13" t="s">
        <v>131</v>
      </c>
      <c r="D92" s="14" t="s">
        <v>1254</v>
      </c>
      <c r="E92" s="15">
        <v>2</v>
      </c>
      <c r="F92" s="15">
        <v>40</v>
      </c>
      <c r="G92" s="15">
        <v>2</v>
      </c>
      <c r="H92" s="10">
        <v>1027648.8149267279</v>
      </c>
      <c r="I92" s="10">
        <v>1000000</v>
      </c>
      <c r="J92" s="10">
        <v>1077648.8149267279</v>
      </c>
      <c r="K92" s="10">
        <v>1050000</v>
      </c>
      <c r="L92" s="10">
        <v>1127648.8149267279</v>
      </c>
      <c r="M92" s="10">
        <v>1100000</v>
      </c>
      <c r="N92" s="10">
        <v>1177648.8149267279</v>
      </c>
      <c r="O92" s="10">
        <v>1150000</v>
      </c>
      <c r="P92" s="16">
        <v>1227648.8149267279</v>
      </c>
      <c r="Q92" s="17">
        <v>1200000</v>
      </c>
    </row>
    <row r="93" spans="1:17" ht="27" hidden="1" customHeight="1" x14ac:dyDescent="0.25">
      <c r="A93" s="12">
        <v>88</v>
      </c>
      <c r="B93" s="6" t="s">
        <v>1254</v>
      </c>
      <c r="C93" s="13" t="s">
        <v>558</v>
      </c>
      <c r="D93" s="14" t="s">
        <v>1254</v>
      </c>
      <c r="E93" s="15">
        <v>3</v>
      </c>
      <c r="F93" s="15">
        <v>40</v>
      </c>
      <c r="G93" s="15">
        <v>2</v>
      </c>
      <c r="H93" s="10">
        <v>1777878.6462708395</v>
      </c>
      <c r="I93" s="10">
        <v>1000000</v>
      </c>
      <c r="J93" s="10">
        <v>1827878.6462708395</v>
      </c>
      <c r="K93" s="10">
        <v>1050000</v>
      </c>
      <c r="L93" s="10">
        <v>1877878.6462708395</v>
      </c>
      <c r="M93" s="10">
        <v>1100000</v>
      </c>
      <c r="N93" s="10">
        <v>1927878.6462708395</v>
      </c>
      <c r="O93" s="10">
        <v>1150000</v>
      </c>
      <c r="P93" s="16">
        <v>1977878.6462708395</v>
      </c>
      <c r="Q93" s="17">
        <v>1200000</v>
      </c>
    </row>
    <row r="94" spans="1:17" ht="27" hidden="1" customHeight="1" x14ac:dyDescent="0.25">
      <c r="A94" s="12">
        <v>89</v>
      </c>
      <c r="B94" s="6" t="s">
        <v>1254</v>
      </c>
      <c r="C94" s="13" t="s">
        <v>234</v>
      </c>
      <c r="D94" s="14" t="s">
        <v>1254</v>
      </c>
      <c r="E94" s="15">
        <v>1</v>
      </c>
      <c r="F94" s="15">
        <v>40</v>
      </c>
      <c r="G94" s="15">
        <v>4</v>
      </c>
      <c r="H94" s="10">
        <v>652533.89925467223</v>
      </c>
      <c r="I94" s="10">
        <v>1000000</v>
      </c>
      <c r="J94" s="10">
        <v>702533.89925467223</v>
      </c>
      <c r="K94" s="10">
        <v>1050000</v>
      </c>
      <c r="L94" s="10">
        <v>752533.89925467223</v>
      </c>
      <c r="M94" s="10">
        <v>1100000</v>
      </c>
      <c r="N94" s="10">
        <v>802533.89925467223</v>
      </c>
      <c r="O94" s="10">
        <v>1150000</v>
      </c>
      <c r="P94" s="16">
        <v>852533.89925467223</v>
      </c>
      <c r="Q94" s="17">
        <v>1200000</v>
      </c>
    </row>
    <row r="95" spans="1:17" ht="27" hidden="1" customHeight="1" x14ac:dyDescent="0.25">
      <c r="A95" s="12">
        <v>90</v>
      </c>
      <c r="B95" s="6" t="s">
        <v>1254</v>
      </c>
      <c r="C95" s="13" t="s">
        <v>45</v>
      </c>
      <c r="D95" s="14" t="s">
        <v>1254</v>
      </c>
      <c r="E95" s="15">
        <v>1</v>
      </c>
      <c r="F95" s="15">
        <v>40</v>
      </c>
      <c r="G95" s="15">
        <v>2</v>
      </c>
      <c r="H95" s="10">
        <v>482027.11940373771</v>
      </c>
      <c r="I95" s="10">
        <v>1000000</v>
      </c>
      <c r="J95" s="10">
        <v>532027.11940373771</v>
      </c>
      <c r="K95" s="10">
        <v>1050000</v>
      </c>
      <c r="L95" s="10">
        <v>582027.11940373771</v>
      </c>
      <c r="M95" s="10">
        <v>1100000</v>
      </c>
      <c r="N95" s="10">
        <v>632027.11940373771</v>
      </c>
      <c r="O95" s="10">
        <v>1150000</v>
      </c>
      <c r="P95" s="16">
        <v>682027.11940373771</v>
      </c>
      <c r="Q95" s="17">
        <v>1200000</v>
      </c>
    </row>
    <row r="96" spans="1:17" ht="27" hidden="1" customHeight="1" x14ac:dyDescent="0.25">
      <c r="A96" s="12">
        <v>91</v>
      </c>
      <c r="B96" s="6" t="s">
        <v>1254</v>
      </c>
      <c r="C96" s="13" t="s">
        <v>800</v>
      </c>
      <c r="D96" s="14" t="s">
        <v>1254</v>
      </c>
      <c r="E96" s="15">
        <v>1</v>
      </c>
      <c r="F96" s="15">
        <v>40</v>
      </c>
      <c r="G96" s="15">
        <v>2</v>
      </c>
      <c r="H96" s="10">
        <v>516128.47537392459</v>
      </c>
      <c r="I96" s="10">
        <v>1000000</v>
      </c>
      <c r="J96" s="10">
        <v>566128.47537392459</v>
      </c>
      <c r="K96" s="10">
        <v>1050000</v>
      </c>
      <c r="L96" s="10">
        <v>616128.47537392459</v>
      </c>
      <c r="M96" s="10">
        <v>1100000</v>
      </c>
      <c r="N96" s="10">
        <v>666128.47537392459</v>
      </c>
      <c r="O96" s="10">
        <v>1150000</v>
      </c>
      <c r="P96" s="16">
        <v>716128.47537392459</v>
      </c>
      <c r="Q96" s="17">
        <v>1200000</v>
      </c>
    </row>
    <row r="97" spans="1:18" ht="27" hidden="1" customHeight="1" x14ac:dyDescent="0.25">
      <c r="A97" s="12">
        <v>92</v>
      </c>
      <c r="B97" s="6" t="s">
        <v>1254</v>
      </c>
      <c r="C97" s="13" t="s">
        <v>223</v>
      </c>
      <c r="D97" s="14" t="s">
        <v>1254</v>
      </c>
      <c r="E97" s="15">
        <v>3</v>
      </c>
      <c r="F97" s="15">
        <v>40</v>
      </c>
      <c r="G97" s="15">
        <v>1</v>
      </c>
      <c r="H97" s="10">
        <v>2971426.1052273805</v>
      </c>
      <c r="I97" s="10">
        <v>1000000</v>
      </c>
      <c r="J97" s="10">
        <v>3021426.1052273805</v>
      </c>
      <c r="K97" s="10">
        <v>1050000</v>
      </c>
      <c r="L97" s="10">
        <v>3071426.1052273805</v>
      </c>
      <c r="M97" s="10">
        <v>1100000</v>
      </c>
      <c r="N97" s="10">
        <v>3121426.1052273805</v>
      </c>
      <c r="O97" s="10">
        <v>1150000</v>
      </c>
      <c r="P97" s="16">
        <v>3171426.1052273805</v>
      </c>
      <c r="Q97" s="17">
        <v>1200000</v>
      </c>
      <c r="R97" s="18"/>
    </row>
    <row r="98" spans="1:18" ht="27" hidden="1" customHeight="1" x14ac:dyDescent="0.25">
      <c r="A98" s="12">
        <v>93</v>
      </c>
      <c r="B98" s="6" t="s">
        <v>1254</v>
      </c>
      <c r="C98" s="13" t="s">
        <v>1276</v>
      </c>
      <c r="D98" s="14" t="s">
        <v>1254</v>
      </c>
      <c r="E98" s="15">
        <v>1</v>
      </c>
      <c r="F98" s="15">
        <v>40</v>
      </c>
      <c r="G98" s="15">
        <v>1</v>
      </c>
      <c r="H98" s="10">
        <v>550229.83134411147</v>
      </c>
      <c r="I98" s="10">
        <v>1000000</v>
      </c>
      <c r="J98" s="10">
        <v>600229.83134411147</v>
      </c>
      <c r="K98" s="10">
        <v>1050000</v>
      </c>
      <c r="L98" s="10">
        <v>650229.83134411147</v>
      </c>
      <c r="M98" s="10">
        <v>1100000</v>
      </c>
      <c r="N98" s="10">
        <v>700229.83134411147</v>
      </c>
      <c r="O98" s="10">
        <v>1150000</v>
      </c>
      <c r="P98" s="16">
        <v>750229.83134411147</v>
      </c>
      <c r="Q98" s="17">
        <v>1200000</v>
      </c>
    </row>
    <row r="99" spans="1:18" ht="27" hidden="1" customHeight="1" x14ac:dyDescent="0.25">
      <c r="A99" s="12">
        <v>94</v>
      </c>
      <c r="B99" s="6" t="s">
        <v>1254</v>
      </c>
      <c r="C99" s="13" t="s">
        <v>1155</v>
      </c>
      <c r="D99" s="14" t="s">
        <v>1254</v>
      </c>
      <c r="E99" s="15">
        <v>1</v>
      </c>
      <c r="F99" s="15">
        <v>40</v>
      </c>
      <c r="G99" s="15">
        <v>4</v>
      </c>
      <c r="H99" s="10">
        <v>464976.44141864427</v>
      </c>
      <c r="I99" s="10">
        <v>1000000</v>
      </c>
      <c r="J99" s="10">
        <v>514976.44141864427</v>
      </c>
      <c r="K99" s="10">
        <v>1050000</v>
      </c>
      <c r="L99" s="10">
        <v>564976.44141864427</v>
      </c>
      <c r="M99" s="10">
        <v>1100000</v>
      </c>
      <c r="N99" s="10">
        <v>614976.44141864427</v>
      </c>
      <c r="O99" s="10">
        <v>1150000</v>
      </c>
      <c r="P99" s="16">
        <v>664976.44141864427</v>
      </c>
      <c r="Q99" s="17">
        <v>1200000</v>
      </c>
    </row>
    <row r="100" spans="1:18" ht="27" hidden="1" customHeight="1" x14ac:dyDescent="0.25">
      <c r="A100" s="12">
        <v>95</v>
      </c>
      <c r="B100" s="6" t="s">
        <v>1254</v>
      </c>
      <c r="C100" s="13" t="s">
        <v>927</v>
      </c>
      <c r="D100" s="14" t="s">
        <v>1254</v>
      </c>
      <c r="E100" s="15">
        <v>3</v>
      </c>
      <c r="F100" s="15">
        <v>40</v>
      </c>
      <c r="G100" s="15">
        <v>2</v>
      </c>
      <c r="H100" s="10">
        <v>2016588.1380621474</v>
      </c>
      <c r="I100" s="10">
        <v>1000000</v>
      </c>
      <c r="J100" s="10">
        <v>2066588.1380621474</v>
      </c>
      <c r="K100" s="10">
        <v>1050000</v>
      </c>
      <c r="L100" s="10">
        <v>2116588.1380621474</v>
      </c>
      <c r="M100" s="10">
        <v>1100000</v>
      </c>
      <c r="N100" s="10">
        <v>2166588.1380621474</v>
      </c>
      <c r="O100" s="10">
        <v>1150000</v>
      </c>
      <c r="P100" s="16">
        <v>2216588.1380621474</v>
      </c>
      <c r="Q100" s="17">
        <v>1200000</v>
      </c>
    </row>
    <row r="101" spans="1:18" ht="27" hidden="1" customHeight="1" x14ac:dyDescent="0.25">
      <c r="A101" s="12">
        <v>96</v>
      </c>
      <c r="B101" s="6" t="s">
        <v>1254</v>
      </c>
      <c r="C101" s="13" t="s">
        <v>913</v>
      </c>
      <c r="D101" s="14" t="s">
        <v>1254</v>
      </c>
      <c r="E101" s="15">
        <v>1</v>
      </c>
      <c r="F101" s="15">
        <v>40</v>
      </c>
      <c r="G101" s="15">
        <v>2</v>
      </c>
      <c r="H101" s="10">
        <v>447925.76343355083</v>
      </c>
      <c r="I101" s="10">
        <v>1000000</v>
      </c>
      <c r="J101" s="10">
        <v>497925.76343355083</v>
      </c>
      <c r="K101" s="10">
        <v>1050000</v>
      </c>
      <c r="L101" s="10">
        <v>547925.76343355083</v>
      </c>
      <c r="M101" s="10">
        <v>1100000</v>
      </c>
      <c r="N101" s="10">
        <v>597925.76343355083</v>
      </c>
      <c r="O101" s="10">
        <v>1150000</v>
      </c>
      <c r="P101" s="16">
        <v>647925.76343355083</v>
      </c>
      <c r="Q101" s="17">
        <v>1200000</v>
      </c>
    </row>
    <row r="102" spans="1:18" ht="27" hidden="1" customHeight="1" x14ac:dyDescent="0.25">
      <c r="A102" s="12">
        <v>97</v>
      </c>
      <c r="B102" s="6" t="s">
        <v>1254</v>
      </c>
      <c r="C102" s="13" t="s">
        <v>1277</v>
      </c>
      <c r="D102" s="14" t="s">
        <v>1254</v>
      </c>
      <c r="E102" s="15">
        <v>1</v>
      </c>
      <c r="F102" s="15">
        <v>40</v>
      </c>
      <c r="G102" s="15">
        <v>1</v>
      </c>
      <c r="H102" s="10">
        <v>447925.76343355083</v>
      </c>
      <c r="I102" s="10">
        <v>1000000</v>
      </c>
      <c r="J102" s="10">
        <v>497925.76343355083</v>
      </c>
      <c r="K102" s="10">
        <v>1050000</v>
      </c>
      <c r="L102" s="10">
        <v>547925.76343355083</v>
      </c>
      <c r="M102" s="10">
        <v>1100000</v>
      </c>
      <c r="N102" s="10">
        <v>597925.76343355083</v>
      </c>
      <c r="O102" s="10">
        <v>1150000</v>
      </c>
      <c r="P102" s="16">
        <v>647925.76343355083</v>
      </c>
      <c r="Q102" s="17">
        <v>1200000</v>
      </c>
    </row>
    <row r="103" spans="1:18" ht="27" hidden="1" customHeight="1" x14ac:dyDescent="0.25">
      <c r="A103" s="12">
        <v>98</v>
      </c>
      <c r="B103" s="6" t="s">
        <v>1254</v>
      </c>
      <c r="C103" s="13" t="s">
        <v>1028</v>
      </c>
      <c r="D103" s="14" t="s">
        <v>1254</v>
      </c>
      <c r="E103" s="15">
        <v>1</v>
      </c>
      <c r="F103" s="15">
        <v>40</v>
      </c>
      <c r="G103" s="15">
        <v>2</v>
      </c>
      <c r="H103" s="10">
        <v>379723.05149317707</v>
      </c>
      <c r="I103" s="10">
        <v>1000000</v>
      </c>
      <c r="J103" s="10">
        <v>429723.05149317707</v>
      </c>
      <c r="K103" s="10">
        <v>1050000</v>
      </c>
      <c r="L103" s="10">
        <v>479723.05149317707</v>
      </c>
      <c r="M103" s="10">
        <v>1100000</v>
      </c>
      <c r="N103" s="10">
        <v>529723.05149317707</v>
      </c>
      <c r="O103" s="10">
        <v>1150000</v>
      </c>
      <c r="P103" s="16">
        <v>579723.05149317707</v>
      </c>
      <c r="Q103" s="17">
        <v>1200000</v>
      </c>
    </row>
    <row r="104" spans="1:18" ht="27" hidden="1" customHeight="1" x14ac:dyDescent="0.25">
      <c r="A104" s="12">
        <v>99</v>
      </c>
      <c r="B104" s="6" t="s">
        <v>1254</v>
      </c>
      <c r="C104" s="13" t="s">
        <v>417</v>
      </c>
      <c r="D104" s="14" t="s">
        <v>1254</v>
      </c>
      <c r="E104" s="15">
        <v>1</v>
      </c>
      <c r="F104" s="15">
        <v>40</v>
      </c>
      <c r="G104" s="15">
        <v>2</v>
      </c>
      <c r="H104" s="10">
        <v>482027.11940373771</v>
      </c>
      <c r="I104" s="10">
        <v>1000000</v>
      </c>
      <c r="J104" s="10">
        <v>532027.11940373771</v>
      </c>
      <c r="K104" s="10">
        <v>1050000</v>
      </c>
      <c r="L104" s="10">
        <v>582027.11940373771</v>
      </c>
      <c r="M104" s="10">
        <v>1100000</v>
      </c>
      <c r="N104" s="10">
        <v>632027.11940373771</v>
      </c>
      <c r="O104" s="10">
        <v>1150000</v>
      </c>
      <c r="P104" s="16">
        <v>682027.11940373771</v>
      </c>
      <c r="Q104" s="17">
        <v>1200000</v>
      </c>
    </row>
    <row r="105" spans="1:18" ht="27" hidden="1" customHeight="1" x14ac:dyDescent="0.25">
      <c r="A105" s="12">
        <v>100</v>
      </c>
      <c r="B105" s="6" t="s">
        <v>1254</v>
      </c>
      <c r="C105" s="13" t="s">
        <v>1080</v>
      </c>
      <c r="D105" s="14" t="s">
        <v>1254</v>
      </c>
      <c r="E105" s="15">
        <v>1</v>
      </c>
      <c r="F105" s="15">
        <v>40</v>
      </c>
      <c r="G105" s="15">
        <v>2</v>
      </c>
      <c r="H105" s="10">
        <v>482027.11940373771</v>
      </c>
      <c r="I105" s="10">
        <v>1000000</v>
      </c>
      <c r="J105" s="10">
        <v>532027.11940373771</v>
      </c>
      <c r="K105" s="10">
        <v>1050000</v>
      </c>
      <c r="L105" s="10">
        <v>582027.11940373771</v>
      </c>
      <c r="M105" s="10">
        <v>1100000</v>
      </c>
      <c r="N105" s="10">
        <v>632027.11940373771</v>
      </c>
      <c r="O105" s="10">
        <v>1150000</v>
      </c>
      <c r="P105" s="16">
        <v>682027.11940373771</v>
      </c>
      <c r="Q105" s="17">
        <v>1200000</v>
      </c>
    </row>
    <row r="106" spans="1:18" ht="27" hidden="1" customHeight="1" x14ac:dyDescent="0.25">
      <c r="A106" s="12">
        <v>101</v>
      </c>
      <c r="B106" s="6" t="s">
        <v>1254</v>
      </c>
      <c r="C106" s="13" t="s">
        <v>325</v>
      </c>
      <c r="D106" s="14" t="s">
        <v>1254</v>
      </c>
      <c r="E106" s="15">
        <v>1</v>
      </c>
      <c r="F106" s="15">
        <v>40</v>
      </c>
      <c r="G106" s="15">
        <v>1</v>
      </c>
      <c r="H106" s="10">
        <v>1470966.4425391573</v>
      </c>
      <c r="I106" s="10">
        <v>1000000</v>
      </c>
      <c r="J106" s="10">
        <v>1520966.4425391573</v>
      </c>
      <c r="K106" s="10">
        <v>1050000</v>
      </c>
      <c r="L106" s="10">
        <v>1570966.4425391573</v>
      </c>
      <c r="M106" s="10">
        <v>1100000</v>
      </c>
      <c r="N106" s="10">
        <v>1620966.4425391573</v>
      </c>
      <c r="O106" s="10">
        <v>1150000</v>
      </c>
      <c r="P106" s="16">
        <v>1670966.4425391573</v>
      </c>
      <c r="Q106" s="17">
        <v>1200000</v>
      </c>
    </row>
    <row r="107" spans="1:18" ht="27" hidden="1" customHeight="1" x14ac:dyDescent="0.25">
      <c r="A107" s="12">
        <v>102</v>
      </c>
      <c r="B107" s="6" t="s">
        <v>1254</v>
      </c>
      <c r="C107" s="13" t="s">
        <v>1278</v>
      </c>
      <c r="D107" s="14" t="s">
        <v>1254</v>
      </c>
      <c r="E107" s="15">
        <v>6</v>
      </c>
      <c r="F107" s="15">
        <v>40</v>
      </c>
      <c r="G107" s="15">
        <v>1</v>
      </c>
      <c r="H107" s="10">
        <v>4403683.0559752295</v>
      </c>
      <c r="I107" s="10">
        <v>1000000</v>
      </c>
      <c r="J107" s="10">
        <v>4453683.0559752295</v>
      </c>
      <c r="K107" s="10">
        <v>1050000</v>
      </c>
      <c r="L107" s="10">
        <v>4503683.0559752295</v>
      </c>
      <c r="M107" s="10">
        <v>1100000</v>
      </c>
      <c r="N107" s="10">
        <v>4553683.0559752295</v>
      </c>
      <c r="O107" s="10">
        <v>1150000</v>
      </c>
      <c r="P107" s="16">
        <v>4603683.0559752295</v>
      </c>
      <c r="Q107" s="17">
        <v>1200000</v>
      </c>
    </row>
    <row r="108" spans="1:18" ht="27" hidden="1" customHeight="1" x14ac:dyDescent="0.25">
      <c r="A108" s="12">
        <v>103</v>
      </c>
      <c r="B108" s="6" t="s">
        <v>1254</v>
      </c>
      <c r="C108" s="13" t="s">
        <v>1279</v>
      </c>
      <c r="D108" s="14" t="s">
        <v>1254</v>
      </c>
      <c r="E108" s="15">
        <v>3</v>
      </c>
      <c r="F108" s="15">
        <v>40</v>
      </c>
      <c r="G108" s="15">
        <v>1</v>
      </c>
      <c r="H108" s="10">
        <v>1914284.070151587</v>
      </c>
      <c r="I108" s="10">
        <v>1000000</v>
      </c>
      <c r="J108" s="10">
        <v>1964284.070151587</v>
      </c>
      <c r="K108" s="10">
        <v>1050000</v>
      </c>
      <c r="L108" s="10">
        <v>2014284.070151587</v>
      </c>
      <c r="M108" s="10">
        <v>1100000</v>
      </c>
      <c r="N108" s="10">
        <v>2064284.070151587</v>
      </c>
      <c r="O108" s="10">
        <v>1150000</v>
      </c>
      <c r="P108" s="16">
        <v>2114284.070151587</v>
      </c>
      <c r="Q108" s="17">
        <v>1200000</v>
      </c>
    </row>
    <row r="109" spans="1:18" ht="27" hidden="1" customHeight="1" x14ac:dyDescent="0.25">
      <c r="A109" s="12">
        <v>104</v>
      </c>
      <c r="B109" s="6" t="s">
        <v>1254</v>
      </c>
      <c r="C109" s="13" t="s">
        <v>255</v>
      </c>
      <c r="D109" s="14" t="s">
        <v>1254</v>
      </c>
      <c r="E109" s="15">
        <v>3</v>
      </c>
      <c r="F109" s="15">
        <v>40</v>
      </c>
      <c r="G109" s="15">
        <v>1</v>
      </c>
      <c r="H109" s="10">
        <v>2016588.1380621474</v>
      </c>
      <c r="I109" s="10">
        <v>1000000</v>
      </c>
      <c r="J109" s="10">
        <v>2066588.1380621474</v>
      </c>
      <c r="K109" s="10">
        <v>1050000</v>
      </c>
      <c r="L109" s="10">
        <v>2116588.1380621474</v>
      </c>
      <c r="M109" s="10">
        <v>1100000</v>
      </c>
      <c r="N109" s="10">
        <v>2166588.1380621474</v>
      </c>
      <c r="O109" s="10">
        <v>1150000</v>
      </c>
      <c r="P109" s="16">
        <v>2216588.1380621474</v>
      </c>
      <c r="Q109" s="17">
        <v>1200000</v>
      </c>
    </row>
    <row r="110" spans="1:18" ht="27" hidden="1" customHeight="1" x14ac:dyDescent="0.25">
      <c r="A110" s="12">
        <v>105</v>
      </c>
      <c r="B110" s="6" t="s">
        <v>1254</v>
      </c>
      <c r="C110" s="13" t="s">
        <v>57</v>
      </c>
      <c r="D110" s="14" t="s">
        <v>1254</v>
      </c>
      <c r="E110" s="15">
        <v>3</v>
      </c>
      <c r="F110" s="15">
        <v>40</v>
      </c>
      <c r="G110" s="15">
        <v>2</v>
      </c>
      <c r="H110" s="10">
        <v>2016588.1380621474</v>
      </c>
      <c r="I110" s="10">
        <v>1000000</v>
      </c>
      <c r="J110" s="10">
        <v>2066588.1380621474</v>
      </c>
      <c r="K110" s="10">
        <v>1050000</v>
      </c>
      <c r="L110" s="10">
        <v>2116588.1380621474</v>
      </c>
      <c r="M110" s="10">
        <v>1100000</v>
      </c>
      <c r="N110" s="10">
        <v>2166588.1380621474</v>
      </c>
      <c r="O110" s="10">
        <v>1150000</v>
      </c>
      <c r="P110" s="16">
        <v>2216588.1380621474</v>
      </c>
      <c r="Q110" s="17">
        <v>1200000</v>
      </c>
    </row>
    <row r="111" spans="1:18" ht="27" hidden="1" customHeight="1" x14ac:dyDescent="0.25">
      <c r="A111" s="12">
        <v>106</v>
      </c>
      <c r="B111" s="6" t="s">
        <v>1254</v>
      </c>
      <c r="C111" s="13" t="s">
        <v>527</v>
      </c>
      <c r="D111" s="14" t="s">
        <v>1254</v>
      </c>
      <c r="E111" s="15">
        <v>1</v>
      </c>
      <c r="F111" s="15">
        <v>40</v>
      </c>
      <c r="G111" s="15">
        <v>2</v>
      </c>
      <c r="H111" s="10">
        <v>379723.05149317707</v>
      </c>
      <c r="I111" s="10">
        <v>1000000</v>
      </c>
      <c r="J111" s="10">
        <v>429723.05149317707</v>
      </c>
      <c r="K111" s="10">
        <v>1050000</v>
      </c>
      <c r="L111" s="10">
        <v>479723.05149317707</v>
      </c>
      <c r="M111" s="10">
        <v>1100000</v>
      </c>
      <c r="N111" s="10">
        <v>529723.05149317707</v>
      </c>
      <c r="O111" s="10">
        <v>1150000</v>
      </c>
      <c r="P111" s="16">
        <v>579723.05149317707</v>
      </c>
      <c r="Q111" s="17">
        <v>1200000</v>
      </c>
    </row>
    <row r="112" spans="1:18" ht="27" hidden="1" customHeight="1" x14ac:dyDescent="0.25">
      <c r="A112" s="12">
        <v>107</v>
      </c>
      <c r="B112" s="6" t="s">
        <v>1254</v>
      </c>
      <c r="C112" s="13" t="s">
        <v>707</v>
      </c>
      <c r="D112" s="14" t="s">
        <v>1254</v>
      </c>
      <c r="E112" s="15">
        <v>3</v>
      </c>
      <c r="F112" s="15">
        <v>40</v>
      </c>
      <c r="G112" s="15">
        <v>2</v>
      </c>
      <c r="H112" s="10">
        <v>2425804.40970439</v>
      </c>
      <c r="I112" s="10">
        <v>1000000</v>
      </c>
      <c r="J112" s="10">
        <v>2475804.40970439</v>
      </c>
      <c r="K112" s="10">
        <v>1050000</v>
      </c>
      <c r="L112" s="10">
        <v>2525804.40970439</v>
      </c>
      <c r="M112" s="10">
        <v>1100000</v>
      </c>
      <c r="N112" s="10">
        <v>2575804.40970439</v>
      </c>
      <c r="O112" s="10">
        <v>1150000</v>
      </c>
      <c r="P112" s="16">
        <v>2625804.40970439</v>
      </c>
      <c r="Q112" s="17">
        <v>1200000</v>
      </c>
    </row>
    <row r="113" spans="1:17" ht="27" hidden="1" customHeight="1" x14ac:dyDescent="0.25">
      <c r="A113" s="12">
        <v>108</v>
      </c>
      <c r="B113" s="6" t="s">
        <v>1254</v>
      </c>
      <c r="C113" s="13" t="s">
        <v>801</v>
      </c>
      <c r="D113" s="14" t="s">
        <v>1254</v>
      </c>
      <c r="E113" s="15">
        <v>1</v>
      </c>
      <c r="F113" s="15">
        <v>40</v>
      </c>
      <c r="G113" s="15">
        <v>2</v>
      </c>
      <c r="H113" s="10">
        <v>720736.61119504599</v>
      </c>
      <c r="I113" s="10">
        <v>1000000</v>
      </c>
      <c r="J113" s="10">
        <v>770736.61119504599</v>
      </c>
      <c r="K113" s="10">
        <v>1050000</v>
      </c>
      <c r="L113" s="10">
        <v>820736.61119504599</v>
      </c>
      <c r="M113" s="10">
        <v>1100000</v>
      </c>
      <c r="N113" s="10">
        <v>870736.61119504599</v>
      </c>
      <c r="O113" s="10">
        <v>1150000</v>
      </c>
      <c r="P113" s="16">
        <v>920736.61119504599</v>
      </c>
      <c r="Q113" s="17">
        <v>1200000</v>
      </c>
    </row>
    <row r="114" spans="1:17" ht="27" hidden="1" customHeight="1" x14ac:dyDescent="0.25">
      <c r="A114" s="12">
        <v>109</v>
      </c>
      <c r="B114" s="6" t="s">
        <v>1254</v>
      </c>
      <c r="C114" s="13" t="s">
        <v>1069</v>
      </c>
      <c r="D114" s="14" t="s">
        <v>1254</v>
      </c>
      <c r="E114" s="15">
        <v>5</v>
      </c>
      <c r="F114" s="15">
        <v>40</v>
      </c>
      <c r="G114" s="15">
        <v>2</v>
      </c>
      <c r="H114" s="10">
        <v>5597230.51493177</v>
      </c>
      <c r="I114" s="10">
        <v>1000000</v>
      </c>
      <c r="J114" s="10">
        <v>5647230.51493177</v>
      </c>
      <c r="K114" s="10">
        <v>1050000</v>
      </c>
      <c r="L114" s="10">
        <v>5697230.51493177</v>
      </c>
      <c r="M114" s="10">
        <v>1100000</v>
      </c>
      <c r="N114" s="10">
        <v>5747230.51493177</v>
      </c>
      <c r="O114" s="10">
        <v>1150000</v>
      </c>
      <c r="P114" s="16">
        <v>5797230.51493177</v>
      </c>
      <c r="Q114" s="17">
        <v>1200000</v>
      </c>
    </row>
    <row r="115" spans="1:17" ht="27" hidden="1" customHeight="1" x14ac:dyDescent="0.25">
      <c r="A115" s="12">
        <v>110</v>
      </c>
      <c r="B115" s="6" t="s">
        <v>1254</v>
      </c>
      <c r="C115" s="13" t="s">
        <v>474</v>
      </c>
      <c r="D115" s="14" t="s">
        <v>1254</v>
      </c>
      <c r="E115" s="15">
        <v>1</v>
      </c>
      <c r="F115" s="15">
        <v>40</v>
      </c>
      <c r="G115" s="15">
        <v>1</v>
      </c>
      <c r="H115" s="10">
        <v>413824.40746336395</v>
      </c>
      <c r="I115" s="10">
        <v>1000000</v>
      </c>
      <c r="J115" s="10">
        <v>463824.40746336395</v>
      </c>
      <c r="K115" s="10">
        <v>1050000</v>
      </c>
      <c r="L115" s="10">
        <v>513824.40746336395</v>
      </c>
      <c r="M115" s="10">
        <v>1100000</v>
      </c>
      <c r="N115" s="10">
        <v>563824.40746336395</v>
      </c>
      <c r="O115" s="10">
        <v>1150000</v>
      </c>
      <c r="P115" s="16">
        <v>613824.40746336395</v>
      </c>
      <c r="Q115" s="17">
        <v>1200000</v>
      </c>
    </row>
    <row r="116" spans="1:17" ht="27" hidden="1" customHeight="1" x14ac:dyDescent="0.25">
      <c r="A116" s="12">
        <v>111</v>
      </c>
      <c r="B116" s="6" t="s">
        <v>1254</v>
      </c>
      <c r="C116" s="13" t="s">
        <v>1280</v>
      </c>
      <c r="D116" s="14" t="s">
        <v>1254</v>
      </c>
      <c r="E116" s="15">
        <v>1</v>
      </c>
      <c r="F116" s="15">
        <v>40</v>
      </c>
      <c r="G116" s="15">
        <v>1</v>
      </c>
      <c r="H116" s="10">
        <v>345621.69552299019</v>
      </c>
      <c r="I116" s="10">
        <v>1000000</v>
      </c>
      <c r="J116" s="10">
        <v>395621.69552299019</v>
      </c>
      <c r="K116" s="10">
        <v>1050000</v>
      </c>
      <c r="L116" s="10">
        <v>445621.69552299019</v>
      </c>
      <c r="M116" s="10">
        <v>1100000</v>
      </c>
      <c r="N116" s="10">
        <v>495621.69552299019</v>
      </c>
      <c r="O116" s="10">
        <v>1150000</v>
      </c>
      <c r="P116" s="16">
        <v>545621.69552299019</v>
      </c>
      <c r="Q116" s="17">
        <v>1200000</v>
      </c>
    </row>
    <row r="117" spans="1:17" ht="27" hidden="1" customHeight="1" x14ac:dyDescent="0.25">
      <c r="A117" s="12">
        <v>112</v>
      </c>
      <c r="B117" s="6" t="s">
        <v>1254</v>
      </c>
      <c r="C117" s="13" t="s">
        <v>54</v>
      </c>
      <c r="D117" s="14" t="s">
        <v>1254</v>
      </c>
      <c r="E117" s="15">
        <v>2</v>
      </c>
      <c r="F117" s="15">
        <v>40</v>
      </c>
      <c r="G117" s="15">
        <v>1</v>
      </c>
      <c r="H117" s="10">
        <v>1334561.0186584098</v>
      </c>
      <c r="I117" s="10">
        <v>1000000</v>
      </c>
      <c r="J117" s="10">
        <v>1384561.0186584098</v>
      </c>
      <c r="K117" s="10">
        <v>1050000</v>
      </c>
      <c r="L117" s="10">
        <v>1434561.0186584098</v>
      </c>
      <c r="M117" s="10">
        <v>1100000</v>
      </c>
      <c r="N117" s="10">
        <v>1484561.0186584098</v>
      </c>
      <c r="O117" s="10">
        <v>1150000</v>
      </c>
      <c r="P117" s="16">
        <v>1534561.0186584098</v>
      </c>
      <c r="Q117" s="17">
        <v>1200000</v>
      </c>
    </row>
    <row r="118" spans="1:17" ht="27" hidden="1" customHeight="1" x14ac:dyDescent="0.25">
      <c r="A118" s="12">
        <v>113</v>
      </c>
      <c r="B118" s="6" t="s">
        <v>1254</v>
      </c>
      <c r="C118" s="13" t="s">
        <v>50</v>
      </c>
      <c r="D118" s="14" t="s">
        <v>1254</v>
      </c>
      <c r="E118" s="15">
        <v>1</v>
      </c>
      <c r="F118" s="15">
        <v>40</v>
      </c>
      <c r="G118" s="15">
        <v>2</v>
      </c>
      <c r="H118" s="10">
        <v>345621.69552299019</v>
      </c>
      <c r="I118" s="10">
        <v>1000000</v>
      </c>
      <c r="J118" s="10">
        <v>395621.69552299019</v>
      </c>
      <c r="K118" s="10">
        <v>1050000</v>
      </c>
      <c r="L118" s="10">
        <v>445621.69552299019</v>
      </c>
      <c r="M118" s="10">
        <v>1100000</v>
      </c>
      <c r="N118" s="10">
        <v>495621.69552299019</v>
      </c>
      <c r="O118" s="10">
        <v>1150000</v>
      </c>
      <c r="P118" s="16">
        <v>545621.69552299019</v>
      </c>
      <c r="Q118" s="17">
        <v>1200000</v>
      </c>
    </row>
    <row r="119" spans="1:17" ht="27" hidden="1" customHeight="1" x14ac:dyDescent="0.25">
      <c r="A119" s="12">
        <v>114</v>
      </c>
      <c r="B119" s="6" t="s">
        <v>1254</v>
      </c>
      <c r="C119" s="13" t="s">
        <v>1281</v>
      </c>
      <c r="D119" s="14" t="s">
        <v>1254</v>
      </c>
      <c r="E119" s="15">
        <v>1</v>
      </c>
      <c r="F119" s="15">
        <v>40</v>
      </c>
      <c r="G119" s="15">
        <v>1</v>
      </c>
      <c r="H119" s="10">
        <v>447925.76343355083</v>
      </c>
      <c r="I119" s="10">
        <v>1000000</v>
      </c>
      <c r="J119" s="10">
        <v>497925.76343355083</v>
      </c>
      <c r="K119" s="10">
        <v>1050000</v>
      </c>
      <c r="L119" s="10">
        <v>547925.76343355083</v>
      </c>
      <c r="M119" s="10">
        <v>1100000</v>
      </c>
      <c r="N119" s="10">
        <v>597925.76343355083</v>
      </c>
      <c r="O119" s="10">
        <v>1150000</v>
      </c>
      <c r="P119" s="16">
        <v>647925.76343355083</v>
      </c>
      <c r="Q119" s="17">
        <v>1200000</v>
      </c>
    </row>
    <row r="120" spans="1:17" ht="27" hidden="1" customHeight="1" x14ac:dyDescent="0.25">
      <c r="A120" s="12">
        <v>115</v>
      </c>
      <c r="B120" s="6" t="s">
        <v>1254</v>
      </c>
      <c r="C120" s="13" t="s">
        <v>102</v>
      </c>
      <c r="D120" s="14" t="s">
        <v>1254</v>
      </c>
      <c r="E120" s="15">
        <v>1</v>
      </c>
      <c r="F120" s="15">
        <v>40</v>
      </c>
      <c r="G120" s="15">
        <v>3</v>
      </c>
      <c r="H120" s="10">
        <v>226266.94962733611</v>
      </c>
      <c r="I120" s="10">
        <v>1000000</v>
      </c>
      <c r="J120" s="10">
        <v>276266.94962733611</v>
      </c>
      <c r="K120" s="10">
        <v>1050000</v>
      </c>
      <c r="L120" s="10">
        <v>326266.94962733611</v>
      </c>
      <c r="M120" s="10">
        <v>1100000</v>
      </c>
      <c r="N120" s="10">
        <v>376266.94962733611</v>
      </c>
      <c r="O120" s="10">
        <v>1150000</v>
      </c>
      <c r="P120" s="16">
        <v>426266.94962733611</v>
      </c>
      <c r="Q120" s="17">
        <v>1200000</v>
      </c>
    </row>
    <row r="121" spans="1:17" ht="27" hidden="1" customHeight="1" x14ac:dyDescent="0.25">
      <c r="A121" s="12">
        <v>116</v>
      </c>
      <c r="B121" s="6" t="s">
        <v>1254</v>
      </c>
      <c r="C121" s="13" t="s">
        <v>1282</v>
      </c>
      <c r="D121" s="14" t="s">
        <v>1254</v>
      </c>
      <c r="E121" s="15">
        <v>1</v>
      </c>
      <c r="F121" s="15">
        <v>40</v>
      </c>
      <c r="G121" s="15">
        <v>1</v>
      </c>
      <c r="H121" s="10">
        <v>277418.98358261643</v>
      </c>
      <c r="I121" s="10">
        <v>1000000</v>
      </c>
      <c r="J121" s="10">
        <v>327418.98358261643</v>
      </c>
      <c r="K121" s="10">
        <v>1050000</v>
      </c>
      <c r="L121" s="10">
        <v>377418.98358261643</v>
      </c>
      <c r="M121" s="10">
        <v>1100000</v>
      </c>
      <c r="N121" s="10">
        <v>427418.98358261643</v>
      </c>
      <c r="O121" s="10">
        <v>1150000</v>
      </c>
      <c r="P121" s="16">
        <v>477418.98358261643</v>
      </c>
      <c r="Q121" s="17">
        <v>1200000</v>
      </c>
    </row>
    <row r="122" spans="1:17" ht="27" hidden="1" customHeight="1" x14ac:dyDescent="0.25">
      <c r="A122" s="12">
        <v>117</v>
      </c>
      <c r="B122" s="6" t="s">
        <v>1254</v>
      </c>
      <c r="C122" s="13" t="s">
        <v>135</v>
      </c>
      <c r="D122" s="14" t="s">
        <v>1254</v>
      </c>
      <c r="E122" s="15">
        <v>1</v>
      </c>
      <c r="F122" s="15">
        <v>40</v>
      </c>
      <c r="G122" s="15">
        <v>2</v>
      </c>
      <c r="H122" s="10">
        <v>1129952.8828372885</v>
      </c>
      <c r="I122" s="10">
        <v>1000000</v>
      </c>
      <c r="J122" s="10">
        <v>1179952.8828372885</v>
      </c>
      <c r="K122" s="10">
        <v>1050000</v>
      </c>
      <c r="L122" s="10">
        <v>1229952.8828372885</v>
      </c>
      <c r="M122" s="10">
        <v>1100000</v>
      </c>
      <c r="N122" s="10">
        <v>1279952.8828372885</v>
      </c>
      <c r="O122" s="10">
        <v>1150000</v>
      </c>
      <c r="P122" s="16">
        <v>1329952.8828372885</v>
      </c>
      <c r="Q122" s="17">
        <v>1200000</v>
      </c>
    </row>
    <row r="123" spans="1:17" ht="27" hidden="1" customHeight="1" x14ac:dyDescent="0.25">
      <c r="A123" s="12">
        <v>118</v>
      </c>
      <c r="B123" s="6" t="s">
        <v>1254</v>
      </c>
      <c r="C123" s="13" t="s">
        <v>509</v>
      </c>
      <c r="D123" s="14" t="s">
        <v>1254</v>
      </c>
      <c r="E123" s="15">
        <v>2</v>
      </c>
      <c r="F123" s="15">
        <v>40</v>
      </c>
      <c r="G123" s="15">
        <v>2</v>
      </c>
      <c r="H123" s="10">
        <v>1164054.2388074754</v>
      </c>
      <c r="I123" s="10">
        <v>1000000</v>
      </c>
      <c r="J123" s="10">
        <v>1214054.2388074754</v>
      </c>
      <c r="K123" s="10">
        <v>1050000</v>
      </c>
      <c r="L123" s="10">
        <v>1264054.2388074754</v>
      </c>
      <c r="M123" s="10">
        <v>1100000</v>
      </c>
      <c r="N123" s="10">
        <v>1314054.2388074754</v>
      </c>
      <c r="O123" s="10">
        <v>1150000</v>
      </c>
      <c r="P123" s="16">
        <v>1364054.2388074754</v>
      </c>
      <c r="Q123" s="17">
        <v>1200000</v>
      </c>
    </row>
    <row r="124" spans="1:17" ht="27" hidden="1" customHeight="1" x14ac:dyDescent="0.25">
      <c r="A124" s="12">
        <v>119</v>
      </c>
      <c r="B124" s="6" t="s">
        <v>1254</v>
      </c>
      <c r="C124" s="13" t="s">
        <v>260</v>
      </c>
      <c r="D124" s="14" t="s">
        <v>1254</v>
      </c>
      <c r="E124" s="15">
        <v>2</v>
      </c>
      <c r="F124" s="15">
        <v>40</v>
      </c>
      <c r="G124" s="15">
        <v>4</v>
      </c>
      <c r="H124" s="10">
        <v>1300459.6626882229</v>
      </c>
      <c r="I124" s="10">
        <v>1000000</v>
      </c>
      <c r="J124" s="10">
        <v>1350459.6626882229</v>
      </c>
      <c r="K124" s="10">
        <v>1050000</v>
      </c>
      <c r="L124" s="10">
        <v>1400459.6626882229</v>
      </c>
      <c r="M124" s="10">
        <v>1100000</v>
      </c>
      <c r="N124" s="10">
        <v>1450459.6626882229</v>
      </c>
      <c r="O124" s="10">
        <v>1150000</v>
      </c>
      <c r="P124" s="16">
        <v>1500459.6626882229</v>
      </c>
      <c r="Q124" s="17">
        <v>1200000</v>
      </c>
    </row>
    <row r="125" spans="1:17" ht="27" hidden="1" customHeight="1" x14ac:dyDescent="0.25">
      <c r="A125" s="12">
        <v>120</v>
      </c>
      <c r="B125" s="6" t="s">
        <v>1254</v>
      </c>
      <c r="C125" s="13" t="s">
        <v>265</v>
      </c>
      <c r="D125" s="14" t="s">
        <v>1254</v>
      </c>
      <c r="E125" s="15">
        <v>2</v>
      </c>
      <c r="F125" s="15">
        <v>40</v>
      </c>
      <c r="G125" s="15">
        <v>4</v>
      </c>
      <c r="H125" s="10">
        <v>959446.10298635415</v>
      </c>
      <c r="I125" s="10">
        <v>1000000</v>
      </c>
      <c r="J125" s="10">
        <v>1009446.1029863541</v>
      </c>
      <c r="K125" s="10">
        <v>1050000</v>
      </c>
      <c r="L125" s="10">
        <v>1059446.1029863541</v>
      </c>
      <c r="M125" s="10">
        <v>1100000</v>
      </c>
      <c r="N125" s="10">
        <v>1109446.1029863541</v>
      </c>
      <c r="O125" s="10">
        <v>1150000</v>
      </c>
      <c r="P125" s="16">
        <v>1159446.1029863541</v>
      </c>
      <c r="Q125" s="17">
        <v>1200000</v>
      </c>
    </row>
    <row r="126" spans="1:17" ht="27" hidden="1" customHeight="1" x14ac:dyDescent="0.25">
      <c r="A126" s="12">
        <v>121</v>
      </c>
      <c r="B126" s="6" t="s">
        <v>1254</v>
      </c>
      <c r="C126" s="13" t="s">
        <v>1035</v>
      </c>
      <c r="D126" s="14" t="s">
        <v>1254</v>
      </c>
      <c r="E126" s="15">
        <v>1</v>
      </c>
      <c r="F126" s="15">
        <v>40</v>
      </c>
      <c r="G126" s="15">
        <v>4</v>
      </c>
      <c r="H126" s="10">
        <v>550229.83134411147</v>
      </c>
      <c r="I126" s="10">
        <v>1000000</v>
      </c>
      <c r="J126" s="10">
        <v>600229.83134411147</v>
      </c>
      <c r="K126" s="10">
        <v>1050000</v>
      </c>
      <c r="L126" s="10">
        <v>650229.83134411147</v>
      </c>
      <c r="M126" s="10">
        <v>1100000</v>
      </c>
      <c r="N126" s="10">
        <v>700229.83134411147</v>
      </c>
      <c r="O126" s="10">
        <v>1150000</v>
      </c>
      <c r="P126" s="16">
        <v>750229.83134411147</v>
      </c>
      <c r="Q126" s="17">
        <v>1200000</v>
      </c>
    </row>
    <row r="127" spans="1:17" ht="27" hidden="1" customHeight="1" x14ac:dyDescent="0.25">
      <c r="A127" s="12">
        <v>122</v>
      </c>
      <c r="B127" s="6" t="s">
        <v>1254</v>
      </c>
      <c r="C127" s="13" t="s">
        <v>272</v>
      </c>
      <c r="D127" s="14" t="s">
        <v>1254</v>
      </c>
      <c r="E127" s="15">
        <v>1</v>
      </c>
      <c r="F127" s="15">
        <v>40</v>
      </c>
      <c r="G127" s="15">
        <v>2</v>
      </c>
      <c r="H127" s="10">
        <v>345621.69552299019</v>
      </c>
      <c r="I127" s="10">
        <v>1000000</v>
      </c>
      <c r="J127" s="10">
        <v>395621.69552299019</v>
      </c>
      <c r="K127" s="10">
        <v>1050000</v>
      </c>
      <c r="L127" s="10">
        <v>445621.69552299019</v>
      </c>
      <c r="M127" s="10">
        <v>1100000</v>
      </c>
      <c r="N127" s="10">
        <v>495621.69552299019</v>
      </c>
      <c r="O127" s="10">
        <v>1150000</v>
      </c>
      <c r="P127" s="16">
        <v>545621.69552299019</v>
      </c>
      <c r="Q127" s="17">
        <v>1200000</v>
      </c>
    </row>
    <row r="128" spans="1:17" ht="27" hidden="1" customHeight="1" x14ac:dyDescent="0.25">
      <c r="A128" s="12">
        <v>123</v>
      </c>
      <c r="B128" s="6" t="s">
        <v>1254</v>
      </c>
      <c r="C128" s="13" t="s">
        <v>410</v>
      </c>
      <c r="D128" s="14" t="s">
        <v>1254</v>
      </c>
      <c r="E128" s="15">
        <v>1</v>
      </c>
      <c r="F128" s="15">
        <v>40</v>
      </c>
      <c r="G128" s="15">
        <v>2</v>
      </c>
      <c r="H128" s="10">
        <v>447925.76343355083</v>
      </c>
      <c r="I128" s="10">
        <v>1000000</v>
      </c>
      <c r="J128" s="10">
        <v>497925.76343355083</v>
      </c>
      <c r="K128" s="10">
        <v>1050000</v>
      </c>
      <c r="L128" s="10">
        <v>547925.76343355083</v>
      </c>
      <c r="M128" s="10">
        <v>1100000</v>
      </c>
      <c r="N128" s="10">
        <v>597925.76343355083</v>
      </c>
      <c r="O128" s="10">
        <v>1150000</v>
      </c>
      <c r="P128" s="16">
        <v>647925.76343355083</v>
      </c>
      <c r="Q128" s="17">
        <v>1200000</v>
      </c>
    </row>
    <row r="129" spans="1:17" ht="27" hidden="1" customHeight="1" x14ac:dyDescent="0.25">
      <c r="A129" s="12">
        <v>124</v>
      </c>
      <c r="B129" s="6" t="s">
        <v>1254</v>
      </c>
      <c r="C129" s="13" t="s">
        <v>1283</v>
      </c>
      <c r="D129" s="14" t="s">
        <v>1254</v>
      </c>
      <c r="E129" s="15">
        <v>2</v>
      </c>
      <c r="F129" s="15">
        <v>40</v>
      </c>
      <c r="G129" s="15">
        <v>2</v>
      </c>
      <c r="H129" s="10">
        <v>1641473.222390092</v>
      </c>
      <c r="I129" s="10">
        <v>1000000</v>
      </c>
      <c r="J129" s="10">
        <v>1691473.222390092</v>
      </c>
      <c r="K129" s="10">
        <v>1050000</v>
      </c>
      <c r="L129" s="10">
        <v>1741473.222390092</v>
      </c>
      <c r="M129" s="10">
        <v>1100000</v>
      </c>
      <c r="N129" s="10">
        <v>1791473.222390092</v>
      </c>
      <c r="O129" s="10">
        <v>1150000</v>
      </c>
      <c r="P129" s="16">
        <v>1841473.222390092</v>
      </c>
      <c r="Q129" s="17">
        <v>1200000</v>
      </c>
    </row>
    <row r="130" spans="1:17" ht="27" hidden="1" customHeight="1" x14ac:dyDescent="0.25">
      <c r="A130" s="12">
        <v>125</v>
      </c>
      <c r="B130" s="6" t="s">
        <v>1254</v>
      </c>
      <c r="C130" s="13" t="s">
        <v>105</v>
      </c>
      <c r="D130" s="14" t="s">
        <v>1254</v>
      </c>
      <c r="E130" s="15">
        <v>1</v>
      </c>
      <c r="F130" s="15">
        <v>40</v>
      </c>
      <c r="G130" s="15">
        <v>2</v>
      </c>
      <c r="H130" s="10">
        <v>550229.83134411147</v>
      </c>
      <c r="I130" s="10">
        <v>1000000</v>
      </c>
      <c r="J130" s="10">
        <v>600229.83134411147</v>
      </c>
      <c r="K130" s="10">
        <v>1050000</v>
      </c>
      <c r="L130" s="10">
        <v>650229.83134411147</v>
      </c>
      <c r="M130" s="10">
        <v>1100000</v>
      </c>
      <c r="N130" s="10">
        <v>700229.83134411147</v>
      </c>
      <c r="O130" s="10">
        <v>1150000</v>
      </c>
      <c r="P130" s="16">
        <v>750229.83134411147</v>
      </c>
      <c r="Q130" s="17">
        <v>1200000</v>
      </c>
    </row>
    <row r="131" spans="1:17" ht="27" hidden="1" customHeight="1" x14ac:dyDescent="0.25">
      <c r="A131" s="12">
        <v>126</v>
      </c>
      <c r="B131" s="6" t="s">
        <v>1254</v>
      </c>
      <c r="C131" s="13" t="s">
        <v>598</v>
      </c>
      <c r="D131" s="14" t="s">
        <v>1254</v>
      </c>
      <c r="E131" s="15">
        <v>9</v>
      </c>
      <c r="F131" s="15">
        <v>40</v>
      </c>
      <c r="G131" s="15">
        <v>1</v>
      </c>
      <c r="H131" s="10">
        <v>8325338.9925467223</v>
      </c>
      <c r="I131" s="10">
        <v>1000000</v>
      </c>
      <c r="J131" s="10">
        <v>8375338.9925467223</v>
      </c>
      <c r="K131" s="10">
        <v>1050000</v>
      </c>
      <c r="L131" s="10">
        <v>8425338.9925467223</v>
      </c>
      <c r="M131" s="10">
        <v>1100000</v>
      </c>
      <c r="N131" s="10">
        <v>8475338.9925467223</v>
      </c>
      <c r="O131" s="10">
        <v>1150000</v>
      </c>
      <c r="P131" s="16">
        <v>8525338.9925467223</v>
      </c>
      <c r="Q131" s="17">
        <v>1200000</v>
      </c>
    </row>
    <row r="132" spans="1:17" ht="27" hidden="1" customHeight="1" x14ac:dyDescent="0.25">
      <c r="A132" s="12">
        <v>127</v>
      </c>
      <c r="B132" s="6" t="s">
        <v>1254</v>
      </c>
      <c r="C132" s="13" t="s">
        <v>917</v>
      </c>
      <c r="D132" s="14" t="s">
        <v>1254</v>
      </c>
      <c r="E132" s="15">
        <v>1</v>
      </c>
      <c r="F132" s="15">
        <v>40</v>
      </c>
      <c r="G132" s="15">
        <v>2</v>
      </c>
      <c r="H132" s="10">
        <v>396773.72947827051</v>
      </c>
      <c r="I132" s="10">
        <v>1000000</v>
      </c>
      <c r="J132" s="10">
        <v>446773.72947827051</v>
      </c>
      <c r="K132" s="10">
        <v>1050000</v>
      </c>
      <c r="L132" s="10">
        <v>496773.72947827051</v>
      </c>
      <c r="M132" s="10">
        <v>1100000</v>
      </c>
      <c r="N132" s="10">
        <v>546773.72947827051</v>
      </c>
      <c r="O132" s="10">
        <v>1150000</v>
      </c>
      <c r="P132" s="16">
        <v>596773.72947827051</v>
      </c>
      <c r="Q132" s="17">
        <v>1200000</v>
      </c>
    </row>
    <row r="133" spans="1:17" ht="27" hidden="1" customHeight="1" x14ac:dyDescent="0.25">
      <c r="A133" s="12">
        <v>128</v>
      </c>
      <c r="B133" s="6" t="s">
        <v>1254</v>
      </c>
      <c r="C133" s="13" t="s">
        <v>394</v>
      </c>
      <c r="D133" s="14" t="s">
        <v>1254</v>
      </c>
      <c r="E133" s="15">
        <v>1</v>
      </c>
      <c r="F133" s="15">
        <v>40</v>
      </c>
      <c r="G133" s="15">
        <v>4</v>
      </c>
      <c r="H133" s="10">
        <v>584331.18731429847</v>
      </c>
      <c r="I133" s="10">
        <v>1000000</v>
      </c>
      <c r="J133" s="10">
        <v>634331.18731429847</v>
      </c>
      <c r="K133" s="10">
        <v>1050000</v>
      </c>
      <c r="L133" s="10">
        <v>684331.18731429847</v>
      </c>
      <c r="M133" s="10">
        <v>1100000</v>
      </c>
      <c r="N133" s="10">
        <v>734331.18731429847</v>
      </c>
      <c r="O133" s="10">
        <v>1150000</v>
      </c>
      <c r="P133" s="16">
        <v>784331.18731429847</v>
      </c>
      <c r="Q133" s="17">
        <v>1200000</v>
      </c>
    </row>
    <row r="134" spans="1:17" ht="27" hidden="1" customHeight="1" x14ac:dyDescent="0.25">
      <c r="A134" s="12">
        <v>129</v>
      </c>
      <c r="B134" s="6" t="s">
        <v>1254</v>
      </c>
      <c r="C134" s="13" t="s">
        <v>37</v>
      </c>
      <c r="D134" s="14" t="s">
        <v>1254</v>
      </c>
      <c r="E134" s="15">
        <v>2</v>
      </c>
      <c r="F134" s="15">
        <v>40</v>
      </c>
      <c r="G134" s="15">
        <v>2</v>
      </c>
      <c r="H134" s="10">
        <v>1709675.9343304657</v>
      </c>
      <c r="I134" s="10">
        <v>1000000</v>
      </c>
      <c r="J134" s="10">
        <v>1759675.9343304657</v>
      </c>
      <c r="K134" s="10">
        <v>1050000</v>
      </c>
      <c r="L134" s="10">
        <v>1809675.9343304657</v>
      </c>
      <c r="M134" s="10">
        <v>1100000</v>
      </c>
      <c r="N134" s="10">
        <v>1859675.9343304657</v>
      </c>
      <c r="O134" s="10">
        <v>1150000</v>
      </c>
      <c r="P134" s="16">
        <v>1909675.9343304657</v>
      </c>
      <c r="Q134" s="17">
        <v>1200000</v>
      </c>
    </row>
    <row r="135" spans="1:17" ht="27" hidden="1" customHeight="1" x14ac:dyDescent="0.25">
      <c r="A135" s="12">
        <v>130</v>
      </c>
      <c r="B135" s="6" t="s">
        <v>1254</v>
      </c>
      <c r="C135" s="13" t="s">
        <v>906</v>
      </c>
      <c r="D135" s="14" t="s">
        <v>1254</v>
      </c>
      <c r="E135" s="15">
        <v>1</v>
      </c>
      <c r="F135" s="15">
        <v>40</v>
      </c>
      <c r="G135" s="15">
        <v>4</v>
      </c>
      <c r="H135" s="10">
        <v>550229.83134411147</v>
      </c>
      <c r="I135" s="10">
        <v>1000000</v>
      </c>
      <c r="J135" s="10">
        <v>600229.83134411147</v>
      </c>
      <c r="K135" s="10">
        <v>1050000</v>
      </c>
      <c r="L135" s="10">
        <v>650229.83134411147</v>
      </c>
      <c r="M135" s="10">
        <v>1100000</v>
      </c>
      <c r="N135" s="10">
        <v>700229.83134411147</v>
      </c>
      <c r="O135" s="10">
        <v>1150000</v>
      </c>
      <c r="P135" s="16">
        <v>750229.83134411147</v>
      </c>
      <c r="Q135" s="17">
        <v>1200000</v>
      </c>
    </row>
    <row r="136" spans="1:17" ht="27" hidden="1" customHeight="1" x14ac:dyDescent="0.25">
      <c r="A136" s="12">
        <v>131</v>
      </c>
      <c r="B136" s="6" t="s">
        <v>1254</v>
      </c>
      <c r="C136" s="13" t="s">
        <v>1089</v>
      </c>
      <c r="D136" s="14" t="s">
        <v>1254</v>
      </c>
      <c r="E136" s="15">
        <v>1</v>
      </c>
      <c r="F136" s="15">
        <v>40</v>
      </c>
      <c r="G136" s="15">
        <v>2</v>
      </c>
      <c r="H136" s="10">
        <v>482027.11940373771</v>
      </c>
      <c r="I136" s="10">
        <v>1000000</v>
      </c>
      <c r="J136" s="10">
        <v>532027.11940373771</v>
      </c>
      <c r="K136" s="10">
        <v>1050000</v>
      </c>
      <c r="L136" s="10">
        <v>582027.11940373771</v>
      </c>
      <c r="M136" s="10">
        <v>1100000</v>
      </c>
      <c r="N136" s="10">
        <v>632027.11940373771</v>
      </c>
      <c r="O136" s="10">
        <v>1150000</v>
      </c>
      <c r="P136" s="16">
        <v>682027.11940373771</v>
      </c>
      <c r="Q136" s="17">
        <v>1200000</v>
      </c>
    </row>
    <row r="137" spans="1:17" ht="27" hidden="1" customHeight="1" x14ac:dyDescent="0.25">
      <c r="A137" s="12">
        <v>132</v>
      </c>
      <c r="B137" s="6" t="s">
        <v>1254</v>
      </c>
      <c r="C137" s="13" t="s">
        <v>369</v>
      </c>
      <c r="D137" s="14" t="s">
        <v>1254</v>
      </c>
      <c r="E137" s="15">
        <v>3</v>
      </c>
      <c r="F137" s="15">
        <v>40</v>
      </c>
      <c r="G137" s="15">
        <v>2</v>
      </c>
      <c r="H137" s="10">
        <v>2255297.6298534558</v>
      </c>
      <c r="I137" s="10">
        <v>1000000</v>
      </c>
      <c r="J137" s="10">
        <v>2305297.6298534558</v>
      </c>
      <c r="K137" s="10">
        <v>1050000</v>
      </c>
      <c r="L137" s="10">
        <v>2355297.6298534558</v>
      </c>
      <c r="M137" s="10">
        <v>1100000</v>
      </c>
      <c r="N137" s="10">
        <v>2405297.6298534558</v>
      </c>
      <c r="O137" s="10">
        <v>1150000</v>
      </c>
      <c r="P137" s="16">
        <v>2455297.6298534558</v>
      </c>
      <c r="Q137" s="17">
        <v>1200000</v>
      </c>
    </row>
    <row r="138" spans="1:17" ht="27" hidden="1" customHeight="1" x14ac:dyDescent="0.25">
      <c r="A138" s="12">
        <v>133</v>
      </c>
      <c r="B138" s="6" t="s">
        <v>1254</v>
      </c>
      <c r="C138" s="13" t="s">
        <v>1284</v>
      </c>
      <c r="D138" s="14" t="s">
        <v>1254</v>
      </c>
      <c r="E138" s="15">
        <v>1</v>
      </c>
      <c r="F138" s="15">
        <v>40</v>
      </c>
      <c r="G138" s="15">
        <v>2</v>
      </c>
      <c r="H138" s="10">
        <v>345621.69552299019</v>
      </c>
      <c r="I138" s="10">
        <v>1000000</v>
      </c>
      <c r="J138" s="10">
        <v>395621.69552299019</v>
      </c>
      <c r="K138" s="10">
        <v>1050000</v>
      </c>
      <c r="L138" s="10">
        <v>445621.69552299019</v>
      </c>
      <c r="M138" s="10">
        <v>1100000</v>
      </c>
      <c r="N138" s="10">
        <v>495621.69552299019</v>
      </c>
      <c r="O138" s="10">
        <v>1150000</v>
      </c>
      <c r="P138" s="16">
        <v>545621.69552299019</v>
      </c>
      <c r="Q138" s="17">
        <v>1200000</v>
      </c>
    </row>
    <row r="139" spans="1:17" ht="27" hidden="1" customHeight="1" x14ac:dyDescent="0.25">
      <c r="A139" s="12">
        <v>134</v>
      </c>
      <c r="B139" s="6" t="s">
        <v>1254</v>
      </c>
      <c r="C139" s="13" t="s">
        <v>649</v>
      </c>
      <c r="D139" s="14" t="s">
        <v>1254</v>
      </c>
      <c r="E139" s="15">
        <v>9</v>
      </c>
      <c r="F139" s="15">
        <v>40</v>
      </c>
      <c r="G139" s="15">
        <v>1</v>
      </c>
      <c r="H139" s="10">
        <v>7643311.8731429838</v>
      </c>
      <c r="I139" s="10">
        <v>1000000</v>
      </c>
      <c r="J139" s="10">
        <v>7693311.8731429838</v>
      </c>
      <c r="K139" s="10">
        <v>1050000</v>
      </c>
      <c r="L139" s="10">
        <v>7743311.8731429838</v>
      </c>
      <c r="M139" s="10">
        <v>1100000</v>
      </c>
      <c r="N139" s="10">
        <v>7793311.8731429838</v>
      </c>
      <c r="O139" s="10">
        <v>1150000</v>
      </c>
      <c r="P139" s="16">
        <v>7843311.8731429838</v>
      </c>
      <c r="Q139" s="17">
        <v>1200000</v>
      </c>
    </row>
    <row r="140" spans="1:17" ht="27" hidden="1" customHeight="1" x14ac:dyDescent="0.25">
      <c r="A140" s="12">
        <v>135</v>
      </c>
      <c r="B140" s="6" t="s">
        <v>1254</v>
      </c>
      <c r="C140" s="13" t="s">
        <v>517</v>
      </c>
      <c r="D140" s="14" t="s">
        <v>1254</v>
      </c>
      <c r="E140" s="15">
        <v>9</v>
      </c>
      <c r="F140" s="15">
        <v>40</v>
      </c>
      <c r="G140" s="15">
        <v>1</v>
      </c>
      <c r="H140" s="10">
        <v>8325338.9925467223</v>
      </c>
      <c r="I140" s="10">
        <v>1000000</v>
      </c>
      <c r="J140" s="10">
        <v>8375338.9925467223</v>
      </c>
      <c r="K140" s="10">
        <v>1050000</v>
      </c>
      <c r="L140" s="10">
        <v>8425338.9925467223</v>
      </c>
      <c r="M140" s="10">
        <v>1100000</v>
      </c>
      <c r="N140" s="10">
        <v>8475338.9925467223</v>
      </c>
      <c r="O140" s="10">
        <v>1150000</v>
      </c>
      <c r="P140" s="16">
        <v>8525338.9925467223</v>
      </c>
      <c r="Q140" s="17">
        <v>1200000</v>
      </c>
    </row>
    <row r="141" spans="1:17" ht="27" hidden="1" customHeight="1" x14ac:dyDescent="0.25">
      <c r="A141" s="12">
        <v>136</v>
      </c>
      <c r="B141" s="6" t="s">
        <v>1254</v>
      </c>
      <c r="C141" s="13" t="s">
        <v>285</v>
      </c>
      <c r="D141" s="14" t="s">
        <v>1254</v>
      </c>
      <c r="E141" s="15">
        <v>1</v>
      </c>
      <c r="F141" s="15">
        <v>40</v>
      </c>
      <c r="G141" s="15">
        <v>4</v>
      </c>
      <c r="H141" s="10">
        <v>652533.89925467223</v>
      </c>
      <c r="I141" s="10">
        <v>1000000</v>
      </c>
      <c r="J141" s="10">
        <v>702533.89925467223</v>
      </c>
      <c r="K141" s="10">
        <v>1050000</v>
      </c>
      <c r="L141" s="10">
        <v>752533.89925467223</v>
      </c>
      <c r="M141" s="10">
        <v>1100000</v>
      </c>
      <c r="N141" s="10">
        <v>802533.89925467223</v>
      </c>
      <c r="O141" s="10">
        <v>1150000</v>
      </c>
      <c r="P141" s="16">
        <v>852533.89925467223</v>
      </c>
      <c r="Q141" s="17">
        <v>1200000</v>
      </c>
    </row>
    <row r="142" spans="1:17" ht="27" hidden="1" customHeight="1" x14ac:dyDescent="0.25">
      <c r="A142" s="12">
        <v>137</v>
      </c>
      <c r="B142" s="6" t="s">
        <v>1254</v>
      </c>
      <c r="C142" s="13" t="s">
        <v>888</v>
      </c>
      <c r="D142" s="14" t="s">
        <v>1254</v>
      </c>
      <c r="E142" s="15">
        <v>1</v>
      </c>
      <c r="F142" s="15">
        <v>40</v>
      </c>
      <c r="G142" s="15">
        <v>2</v>
      </c>
      <c r="H142" s="10">
        <v>430875.08544845739</v>
      </c>
      <c r="I142" s="10">
        <v>1000000</v>
      </c>
      <c r="J142" s="10">
        <v>480875.08544845739</v>
      </c>
      <c r="K142" s="10">
        <v>1050000</v>
      </c>
      <c r="L142" s="10">
        <v>530875.08544845739</v>
      </c>
      <c r="M142" s="10">
        <v>1100000</v>
      </c>
      <c r="N142" s="10">
        <v>580875.08544845739</v>
      </c>
      <c r="O142" s="10">
        <v>1150000</v>
      </c>
      <c r="P142" s="16">
        <v>630875.08544845739</v>
      </c>
      <c r="Q142" s="17">
        <v>1200000</v>
      </c>
    </row>
    <row r="143" spans="1:17" ht="27" hidden="1" customHeight="1" x14ac:dyDescent="0.25">
      <c r="A143" s="12">
        <v>138</v>
      </c>
      <c r="B143" s="6" t="s">
        <v>1254</v>
      </c>
      <c r="C143" s="13" t="s">
        <v>522</v>
      </c>
      <c r="D143" s="14" t="s">
        <v>1254</v>
      </c>
      <c r="E143" s="15">
        <v>1</v>
      </c>
      <c r="F143" s="15">
        <v>40</v>
      </c>
      <c r="G143" s="15">
        <v>2</v>
      </c>
      <c r="H143" s="10">
        <v>1164054.2388074754</v>
      </c>
      <c r="I143" s="10">
        <v>1000000</v>
      </c>
      <c r="J143" s="10">
        <v>1214054.2388074754</v>
      </c>
      <c r="K143" s="10">
        <v>1050000</v>
      </c>
      <c r="L143" s="10">
        <v>1264054.2388074754</v>
      </c>
      <c r="M143" s="10">
        <v>1100000</v>
      </c>
      <c r="N143" s="10">
        <v>1314054.2388074754</v>
      </c>
      <c r="O143" s="10">
        <v>1150000</v>
      </c>
      <c r="P143" s="16">
        <v>1364054.2388074754</v>
      </c>
      <c r="Q143" s="17">
        <v>1200000</v>
      </c>
    </row>
    <row r="144" spans="1:17" ht="27" hidden="1" customHeight="1" x14ac:dyDescent="0.25">
      <c r="A144" s="12">
        <v>139</v>
      </c>
      <c r="B144" s="6" t="s">
        <v>1254</v>
      </c>
      <c r="C144" s="13" t="s">
        <v>1285</v>
      </c>
      <c r="D144" s="14" t="s">
        <v>1254</v>
      </c>
      <c r="E144" s="15">
        <v>1</v>
      </c>
      <c r="F144" s="15">
        <v>40</v>
      </c>
      <c r="G144" s="15">
        <v>2</v>
      </c>
      <c r="H144" s="10">
        <v>720736.61119504599</v>
      </c>
      <c r="I144" s="10">
        <v>1000000</v>
      </c>
      <c r="J144" s="10">
        <v>770736.61119504599</v>
      </c>
      <c r="K144" s="10">
        <v>1050000</v>
      </c>
      <c r="L144" s="10">
        <v>820736.61119504599</v>
      </c>
      <c r="M144" s="10">
        <v>1100000</v>
      </c>
      <c r="N144" s="10">
        <v>870736.61119504599</v>
      </c>
      <c r="O144" s="10">
        <v>1150000</v>
      </c>
      <c r="P144" s="16">
        <v>920736.61119504599</v>
      </c>
      <c r="Q144" s="17">
        <v>1200000</v>
      </c>
    </row>
    <row r="145" spans="1:17" ht="27" hidden="1" customHeight="1" x14ac:dyDescent="0.25">
      <c r="A145" s="12">
        <v>140</v>
      </c>
      <c r="B145" s="6" t="s">
        <v>1254</v>
      </c>
      <c r="C145" s="13" t="s">
        <v>1286</v>
      </c>
      <c r="D145" s="14" t="s">
        <v>1254</v>
      </c>
      <c r="E145" s="15">
        <v>1</v>
      </c>
      <c r="F145" s="15">
        <v>40</v>
      </c>
      <c r="G145" s="15">
        <v>2</v>
      </c>
      <c r="H145" s="10">
        <v>516128.47537392459</v>
      </c>
      <c r="I145" s="10">
        <v>1000000</v>
      </c>
      <c r="J145" s="10">
        <v>566128.47537392459</v>
      </c>
      <c r="K145" s="10">
        <v>1050000</v>
      </c>
      <c r="L145" s="10">
        <v>616128.47537392459</v>
      </c>
      <c r="M145" s="10">
        <v>1100000</v>
      </c>
      <c r="N145" s="10">
        <v>666128.47537392459</v>
      </c>
      <c r="O145" s="10">
        <v>1150000</v>
      </c>
      <c r="P145" s="16">
        <v>716128.47537392459</v>
      </c>
      <c r="Q145" s="17">
        <v>1200000</v>
      </c>
    </row>
    <row r="146" spans="1:17" ht="27" hidden="1" customHeight="1" x14ac:dyDescent="0.25">
      <c r="A146" s="12">
        <v>141</v>
      </c>
      <c r="B146" s="6" t="s">
        <v>1254</v>
      </c>
      <c r="C146" s="13" t="s">
        <v>495</v>
      </c>
      <c r="D146" s="14" t="s">
        <v>1254</v>
      </c>
      <c r="E146" s="15">
        <v>1</v>
      </c>
      <c r="F146" s="15">
        <v>40</v>
      </c>
      <c r="G146" s="15">
        <v>1</v>
      </c>
      <c r="H146" s="10">
        <v>857142.03507579351</v>
      </c>
      <c r="I146" s="10">
        <v>1000000</v>
      </c>
      <c r="J146" s="10">
        <v>907142.03507579351</v>
      </c>
      <c r="K146" s="10">
        <v>1050000</v>
      </c>
      <c r="L146" s="10">
        <v>957142.03507579351</v>
      </c>
      <c r="M146" s="10">
        <v>1100000</v>
      </c>
      <c r="N146" s="10">
        <v>1007142.0350757935</v>
      </c>
      <c r="O146" s="10">
        <v>1150000</v>
      </c>
      <c r="P146" s="16">
        <v>1057142.0350757935</v>
      </c>
      <c r="Q146" s="17">
        <v>1200000</v>
      </c>
    </row>
    <row r="147" spans="1:17" ht="27" hidden="1" customHeight="1" x14ac:dyDescent="0.25">
      <c r="A147" s="12">
        <v>142</v>
      </c>
      <c r="B147" s="6" t="s">
        <v>1254</v>
      </c>
      <c r="C147" s="13" t="s">
        <v>714</v>
      </c>
      <c r="D147" s="14" t="s">
        <v>1254</v>
      </c>
      <c r="E147" s="15">
        <v>1</v>
      </c>
      <c r="F147" s="15">
        <v>40</v>
      </c>
      <c r="G147" s="15">
        <v>1</v>
      </c>
      <c r="H147" s="10">
        <v>516128.47537392459</v>
      </c>
      <c r="I147" s="10">
        <v>1000000</v>
      </c>
      <c r="J147" s="10">
        <v>566128.47537392459</v>
      </c>
      <c r="K147" s="10">
        <v>1050000</v>
      </c>
      <c r="L147" s="10">
        <v>616128.47537392459</v>
      </c>
      <c r="M147" s="10">
        <v>1100000</v>
      </c>
      <c r="N147" s="10">
        <v>666128.47537392459</v>
      </c>
      <c r="O147" s="10">
        <v>1150000</v>
      </c>
      <c r="P147" s="16">
        <v>716128.47537392459</v>
      </c>
      <c r="Q147" s="17">
        <v>1200000</v>
      </c>
    </row>
    <row r="148" spans="1:17" ht="27" hidden="1" customHeight="1" x14ac:dyDescent="0.25">
      <c r="A148" s="12">
        <v>143</v>
      </c>
      <c r="B148" s="6" t="s">
        <v>1254</v>
      </c>
      <c r="C148" s="13" t="s">
        <v>1287</v>
      </c>
      <c r="D148" s="14" t="s">
        <v>1254</v>
      </c>
      <c r="E148" s="15">
        <v>2</v>
      </c>
      <c r="F148" s="15">
        <v>40</v>
      </c>
      <c r="G148" s="15">
        <v>3</v>
      </c>
      <c r="H148" s="10">
        <v>1232256.9507478492</v>
      </c>
      <c r="I148" s="10">
        <v>1000000</v>
      </c>
      <c r="J148" s="10">
        <v>1282256.9507478492</v>
      </c>
      <c r="K148" s="10">
        <v>1050000</v>
      </c>
      <c r="L148" s="10">
        <v>1332256.9507478492</v>
      </c>
      <c r="M148" s="10">
        <v>1100000</v>
      </c>
      <c r="N148" s="10">
        <v>1382256.9507478492</v>
      </c>
      <c r="O148" s="10">
        <v>1150000</v>
      </c>
      <c r="P148" s="16">
        <v>1432256.9507478492</v>
      </c>
      <c r="Q148" s="17">
        <v>1200000</v>
      </c>
    </row>
    <row r="149" spans="1:17" ht="27" hidden="1" customHeight="1" x14ac:dyDescent="0.25">
      <c r="A149" s="12">
        <v>144</v>
      </c>
      <c r="B149" s="6" t="s">
        <v>1254</v>
      </c>
      <c r="C149" s="13" t="s">
        <v>924</v>
      </c>
      <c r="D149" s="14" t="s">
        <v>1254</v>
      </c>
      <c r="E149" s="15">
        <v>2</v>
      </c>
      <c r="F149" s="15">
        <v>40</v>
      </c>
      <c r="G149" s="15">
        <v>3</v>
      </c>
      <c r="H149" s="10">
        <v>3380642.3768696231</v>
      </c>
      <c r="I149" s="10">
        <v>1000000</v>
      </c>
      <c r="J149" s="10">
        <v>3430642.3768696231</v>
      </c>
      <c r="K149" s="10">
        <v>1050000</v>
      </c>
      <c r="L149" s="10">
        <v>3480642.3768696231</v>
      </c>
      <c r="M149" s="10">
        <v>1100000</v>
      </c>
      <c r="N149" s="10">
        <v>3530642.3768696231</v>
      </c>
      <c r="O149" s="10">
        <v>1150000</v>
      </c>
      <c r="P149" s="16">
        <v>3580642.3768696231</v>
      </c>
      <c r="Q149" s="17">
        <v>1200000</v>
      </c>
    </row>
    <row r="150" spans="1:17" ht="27" hidden="1" customHeight="1" x14ac:dyDescent="0.25">
      <c r="A150" s="12">
        <v>145</v>
      </c>
      <c r="B150" s="6" t="s">
        <v>1254</v>
      </c>
      <c r="C150" s="13" t="s">
        <v>1288</v>
      </c>
      <c r="D150" s="14" t="s">
        <v>1254</v>
      </c>
      <c r="E150" s="15">
        <v>2</v>
      </c>
      <c r="F150" s="15">
        <v>40</v>
      </c>
      <c r="G150" s="15">
        <v>1</v>
      </c>
      <c r="H150" s="10">
        <v>2630412.5455255117</v>
      </c>
      <c r="I150" s="10">
        <v>1000000</v>
      </c>
      <c r="J150" s="10">
        <v>2680412.5455255117</v>
      </c>
      <c r="K150" s="10">
        <v>1050000</v>
      </c>
      <c r="L150" s="10">
        <v>2730412.5455255117</v>
      </c>
      <c r="M150" s="10">
        <v>1100000</v>
      </c>
      <c r="N150" s="10">
        <v>2780412.5455255117</v>
      </c>
      <c r="O150" s="10">
        <v>1150000</v>
      </c>
      <c r="P150" s="16">
        <v>2830412.5455255117</v>
      </c>
      <c r="Q150" s="17">
        <v>1200000</v>
      </c>
    </row>
    <row r="151" spans="1:17" ht="27" hidden="1" customHeight="1" x14ac:dyDescent="0.25">
      <c r="A151" s="12">
        <v>146</v>
      </c>
      <c r="B151" s="6" t="s">
        <v>1254</v>
      </c>
      <c r="C151" s="13" t="s">
        <v>1289</v>
      </c>
      <c r="D151" s="14" t="s">
        <v>1254</v>
      </c>
      <c r="E151" s="15">
        <v>2</v>
      </c>
      <c r="F151" s="15">
        <v>40</v>
      </c>
      <c r="G151" s="15">
        <v>1</v>
      </c>
      <c r="H151" s="10">
        <v>1470966.4425391573</v>
      </c>
      <c r="I151" s="10">
        <v>1000000</v>
      </c>
      <c r="J151" s="10">
        <v>1520966.4425391573</v>
      </c>
      <c r="K151" s="10">
        <v>1050000</v>
      </c>
      <c r="L151" s="10">
        <v>1570966.4425391573</v>
      </c>
      <c r="M151" s="10">
        <v>1100000</v>
      </c>
      <c r="N151" s="10">
        <v>1620966.4425391573</v>
      </c>
      <c r="O151" s="10">
        <v>1150000</v>
      </c>
      <c r="P151" s="16">
        <v>1670966.4425391573</v>
      </c>
      <c r="Q151" s="17">
        <v>1200000</v>
      </c>
    </row>
    <row r="152" spans="1:17" ht="27" hidden="1" customHeight="1" x14ac:dyDescent="0.25">
      <c r="A152" s="12">
        <v>147</v>
      </c>
      <c r="B152" s="6" t="s">
        <v>1254</v>
      </c>
      <c r="C152" s="13" t="s">
        <v>1152</v>
      </c>
      <c r="D152" s="14" t="s">
        <v>1254</v>
      </c>
      <c r="E152" s="15">
        <v>1</v>
      </c>
      <c r="F152" s="15">
        <v>40</v>
      </c>
      <c r="G152" s="15">
        <v>2</v>
      </c>
      <c r="H152" s="10">
        <v>516128.47537392459</v>
      </c>
      <c r="I152" s="10">
        <v>1000000</v>
      </c>
      <c r="J152" s="10">
        <v>566128.47537392459</v>
      </c>
      <c r="K152" s="10">
        <v>1050000</v>
      </c>
      <c r="L152" s="10">
        <v>616128.47537392459</v>
      </c>
      <c r="M152" s="10">
        <v>1100000</v>
      </c>
      <c r="N152" s="10">
        <v>666128.47537392459</v>
      </c>
      <c r="O152" s="10">
        <v>1150000</v>
      </c>
      <c r="P152" s="16">
        <v>716128.47537392459</v>
      </c>
      <c r="Q152" s="17">
        <v>1200000</v>
      </c>
    </row>
    <row r="153" spans="1:17" ht="27" hidden="1" customHeight="1" x14ac:dyDescent="0.25">
      <c r="A153" s="12">
        <v>148</v>
      </c>
      <c r="B153" s="6" t="s">
        <v>1254</v>
      </c>
      <c r="C153" s="13" t="s">
        <v>661</v>
      </c>
      <c r="D153" s="14" t="s">
        <v>1254</v>
      </c>
      <c r="E153" s="15">
        <v>9</v>
      </c>
      <c r="F153" s="15">
        <v>40</v>
      </c>
      <c r="G153" s="15">
        <v>1</v>
      </c>
      <c r="H153" s="10">
        <v>8495845.772397656</v>
      </c>
      <c r="I153" s="10">
        <v>1000000</v>
      </c>
      <c r="J153" s="10">
        <v>8545845.772397656</v>
      </c>
      <c r="K153" s="10">
        <v>1050000</v>
      </c>
      <c r="L153" s="10">
        <v>8595845.772397656</v>
      </c>
      <c r="M153" s="10">
        <v>1100000</v>
      </c>
      <c r="N153" s="10">
        <v>8645845.772397656</v>
      </c>
      <c r="O153" s="10">
        <v>1150000</v>
      </c>
      <c r="P153" s="16">
        <v>8695845.772397656</v>
      </c>
      <c r="Q153" s="17">
        <v>1200000</v>
      </c>
    </row>
    <row r="154" spans="1:17" ht="27" hidden="1" customHeight="1" x14ac:dyDescent="0.25">
      <c r="A154" s="12">
        <v>149</v>
      </c>
      <c r="B154" s="6" t="s">
        <v>1254</v>
      </c>
      <c r="C154" s="13" t="s">
        <v>1290</v>
      </c>
      <c r="D154" s="14" t="s">
        <v>1254</v>
      </c>
      <c r="E154" s="15">
        <v>9</v>
      </c>
      <c r="F154" s="15">
        <v>40</v>
      </c>
      <c r="G154" s="15">
        <v>1</v>
      </c>
      <c r="H154" s="10">
        <v>9689393.2313541956</v>
      </c>
      <c r="I154" s="10">
        <v>1000000</v>
      </c>
      <c r="J154" s="10">
        <v>9739393.2313541956</v>
      </c>
      <c r="K154" s="10">
        <v>1050000</v>
      </c>
      <c r="L154" s="10">
        <v>9789393.2313541956</v>
      </c>
      <c r="M154" s="10">
        <v>1100000</v>
      </c>
      <c r="N154" s="10">
        <v>9839393.2313541956</v>
      </c>
      <c r="O154" s="10">
        <v>1150000</v>
      </c>
      <c r="P154" s="16">
        <v>9889393.2313541956</v>
      </c>
      <c r="Q154" s="17">
        <v>1200000</v>
      </c>
    </row>
    <row r="155" spans="1:17" ht="27" hidden="1" customHeight="1" x14ac:dyDescent="0.25">
      <c r="A155" s="12">
        <v>150</v>
      </c>
      <c r="B155" s="6" t="s">
        <v>1254</v>
      </c>
      <c r="C155" s="13" t="s">
        <v>1037</v>
      </c>
      <c r="D155" s="14" t="s">
        <v>1254</v>
      </c>
      <c r="E155" s="15">
        <v>9</v>
      </c>
      <c r="F155" s="15">
        <v>40</v>
      </c>
      <c r="G155" s="15">
        <v>1</v>
      </c>
      <c r="H155" s="10">
        <v>9859900.0112051312</v>
      </c>
      <c r="I155" s="10">
        <v>1000000</v>
      </c>
      <c r="J155" s="10">
        <v>9909900.0112051312</v>
      </c>
      <c r="K155" s="10">
        <v>1050000</v>
      </c>
      <c r="L155" s="10">
        <v>9959900.0112051312</v>
      </c>
      <c r="M155" s="10">
        <v>1100000</v>
      </c>
      <c r="N155" s="10">
        <v>10009900.011205131</v>
      </c>
      <c r="O155" s="10">
        <v>1150000</v>
      </c>
      <c r="P155" s="16">
        <v>10059900.011205131</v>
      </c>
      <c r="Q155" s="17">
        <v>1200000</v>
      </c>
    </row>
    <row r="156" spans="1:17" ht="27" hidden="1" customHeight="1" x14ac:dyDescent="0.25">
      <c r="A156" s="12">
        <v>151</v>
      </c>
      <c r="B156" s="6" t="s">
        <v>1254</v>
      </c>
      <c r="C156" s="13" t="s">
        <v>1291</v>
      </c>
      <c r="D156" s="14" t="s">
        <v>1254</v>
      </c>
      <c r="E156" s="15">
        <v>3</v>
      </c>
      <c r="F156" s="15">
        <v>40</v>
      </c>
      <c r="G156" s="15">
        <v>2</v>
      </c>
      <c r="H156" s="10">
        <v>2528108.4776149509</v>
      </c>
      <c r="I156" s="10">
        <v>1000000</v>
      </c>
      <c r="J156" s="10">
        <v>2578108.4776149509</v>
      </c>
      <c r="K156" s="10">
        <v>1050000</v>
      </c>
      <c r="L156" s="10">
        <v>2628108.4776149509</v>
      </c>
      <c r="M156" s="10">
        <v>1100000</v>
      </c>
      <c r="N156" s="10">
        <v>2678108.4776149509</v>
      </c>
      <c r="O156" s="10">
        <v>1150000</v>
      </c>
      <c r="P156" s="16">
        <v>2728108.4776149509</v>
      </c>
      <c r="Q156" s="17">
        <v>1200000</v>
      </c>
    </row>
    <row r="157" spans="1:17" ht="27" hidden="1" customHeight="1" x14ac:dyDescent="0.25">
      <c r="A157" s="12">
        <v>152</v>
      </c>
      <c r="B157" s="6" t="s">
        <v>1254</v>
      </c>
      <c r="C157" s="13" t="s">
        <v>1292</v>
      </c>
      <c r="D157" s="14" t="s">
        <v>1254</v>
      </c>
      <c r="E157" s="15">
        <v>1</v>
      </c>
      <c r="F157" s="15">
        <v>40</v>
      </c>
      <c r="G157" s="15">
        <v>4</v>
      </c>
      <c r="H157" s="10">
        <v>720736.61119504599</v>
      </c>
      <c r="I157" s="10">
        <v>1000000</v>
      </c>
      <c r="J157" s="10">
        <v>770736.61119504599</v>
      </c>
      <c r="K157" s="10">
        <v>1050000</v>
      </c>
      <c r="L157" s="10">
        <v>820736.61119504599</v>
      </c>
      <c r="M157" s="10">
        <v>1100000</v>
      </c>
      <c r="N157" s="10">
        <v>870736.61119504599</v>
      </c>
      <c r="O157" s="10">
        <v>1150000</v>
      </c>
      <c r="P157" s="16">
        <v>920736.61119504599</v>
      </c>
      <c r="Q157" s="17">
        <v>1200000</v>
      </c>
    </row>
    <row r="158" spans="1:17" ht="27" hidden="1" customHeight="1" x14ac:dyDescent="0.25">
      <c r="A158" s="12">
        <v>153</v>
      </c>
      <c r="B158" s="6" t="s">
        <v>1254</v>
      </c>
      <c r="C158" s="13" t="s">
        <v>122</v>
      </c>
      <c r="D158" s="14" t="s">
        <v>1254</v>
      </c>
      <c r="E158" s="15">
        <v>1</v>
      </c>
      <c r="F158" s="15">
        <v>40</v>
      </c>
      <c r="G158" s="15">
        <v>2</v>
      </c>
      <c r="H158" s="10">
        <v>328571.01753789675</v>
      </c>
      <c r="I158" s="10">
        <v>1000000</v>
      </c>
      <c r="J158" s="10">
        <v>378571.01753789675</v>
      </c>
      <c r="K158" s="10">
        <v>1050000</v>
      </c>
      <c r="L158" s="10">
        <v>428571.01753789675</v>
      </c>
      <c r="M158" s="10">
        <v>1100000</v>
      </c>
      <c r="N158" s="10">
        <v>478571.01753789675</v>
      </c>
      <c r="O158" s="10">
        <v>1150000</v>
      </c>
      <c r="P158" s="16">
        <v>528571.01753789675</v>
      </c>
      <c r="Q158" s="17">
        <v>1200000</v>
      </c>
    </row>
    <row r="159" spans="1:17" ht="27" hidden="1" customHeight="1" x14ac:dyDescent="0.25">
      <c r="A159" s="12">
        <v>154</v>
      </c>
      <c r="B159" s="6" t="s">
        <v>1254</v>
      </c>
      <c r="C159" s="13" t="s">
        <v>1023</v>
      </c>
      <c r="D159" s="14" t="s">
        <v>1254</v>
      </c>
      <c r="E159" s="15">
        <v>9</v>
      </c>
      <c r="F159" s="15">
        <v>40</v>
      </c>
      <c r="G159" s="15">
        <v>1</v>
      </c>
      <c r="H159" s="10">
        <v>7984325.432844853</v>
      </c>
      <c r="I159" s="10">
        <v>1000000</v>
      </c>
      <c r="J159" s="10">
        <v>8034325.432844853</v>
      </c>
      <c r="K159" s="10">
        <v>1050000</v>
      </c>
      <c r="L159" s="10">
        <v>8084325.432844853</v>
      </c>
      <c r="M159" s="10">
        <v>1100000</v>
      </c>
      <c r="N159" s="10">
        <v>8134325.432844853</v>
      </c>
      <c r="O159" s="10">
        <v>1150000</v>
      </c>
      <c r="P159" s="16">
        <v>8184325.432844853</v>
      </c>
      <c r="Q159" s="17">
        <v>1200000</v>
      </c>
    </row>
    <row r="160" spans="1:17" ht="27" hidden="1" customHeight="1" x14ac:dyDescent="0.25">
      <c r="A160" s="12">
        <v>155</v>
      </c>
      <c r="B160" s="6" t="s">
        <v>1254</v>
      </c>
      <c r="C160" s="13" t="s">
        <v>1293</v>
      </c>
      <c r="D160" s="14" t="s">
        <v>1254</v>
      </c>
      <c r="E160" s="15">
        <v>2</v>
      </c>
      <c r="F160" s="15">
        <v>40</v>
      </c>
      <c r="G160" s="15">
        <v>4</v>
      </c>
      <c r="H160" s="10">
        <v>1232256.9507478492</v>
      </c>
      <c r="I160" s="10">
        <v>1000000</v>
      </c>
      <c r="J160" s="10">
        <v>1282256.9507478492</v>
      </c>
      <c r="K160" s="10">
        <v>1050000</v>
      </c>
      <c r="L160" s="10">
        <v>1332256.9507478492</v>
      </c>
      <c r="M160" s="10">
        <v>1100000</v>
      </c>
      <c r="N160" s="10">
        <v>1382256.9507478492</v>
      </c>
      <c r="O160" s="10">
        <v>1150000</v>
      </c>
      <c r="P160" s="16">
        <v>1432256.9507478492</v>
      </c>
      <c r="Q160" s="17">
        <v>1200000</v>
      </c>
    </row>
    <row r="161" spans="1:17" ht="27" hidden="1" customHeight="1" x14ac:dyDescent="0.25">
      <c r="A161" s="12">
        <v>156</v>
      </c>
      <c r="B161" s="6" t="s">
        <v>1254</v>
      </c>
      <c r="C161" s="13" t="s">
        <v>499</v>
      </c>
      <c r="D161" s="14" t="s">
        <v>1254</v>
      </c>
      <c r="E161" s="15">
        <v>1</v>
      </c>
      <c r="F161" s="15">
        <v>40</v>
      </c>
      <c r="G161" s="15">
        <v>1</v>
      </c>
      <c r="H161" s="10">
        <v>1095851.5268671017</v>
      </c>
      <c r="I161" s="10">
        <v>1000000</v>
      </c>
      <c r="J161" s="10">
        <v>1145851.5268671017</v>
      </c>
      <c r="K161" s="10">
        <v>1050000</v>
      </c>
      <c r="L161" s="10">
        <v>1195851.5268671017</v>
      </c>
      <c r="M161" s="10">
        <v>1100000</v>
      </c>
      <c r="N161" s="10">
        <v>1245851.5268671017</v>
      </c>
      <c r="O161" s="10">
        <v>1150000</v>
      </c>
      <c r="P161" s="16">
        <v>1295851.5268671017</v>
      </c>
      <c r="Q161" s="17">
        <v>1200000</v>
      </c>
    </row>
    <row r="162" spans="1:17" ht="27" hidden="1" customHeight="1" x14ac:dyDescent="0.25">
      <c r="A162" s="12">
        <v>157</v>
      </c>
      <c r="B162" s="6" t="s">
        <v>1254</v>
      </c>
      <c r="C162" s="13" t="s">
        <v>1294</v>
      </c>
      <c r="D162" s="14" t="s">
        <v>1254</v>
      </c>
      <c r="E162" s="15">
        <v>1</v>
      </c>
      <c r="F162" s="15">
        <v>40</v>
      </c>
      <c r="G162" s="15">
        <v>1</v>
      </c>
      <c r="H162" s="10">
        <v>1129952.8828372885</v>
      </c>
      <c r="I162" s="10">
        <v>1000000</v>
      </c>
      <c r="J162" s="10">
        <v>1179952.8828372885</v>
      </c>
      <c r="K162" s="10">
        <v>1050000</v>
      </c>
      <c r="L162" s="10">
        <v>1229952.8828372885</v>
      </c>
      <c r="M162" s="10">
        <v>1100000</v>
      </c>
      <c r="N162" s="10">
        <v>1279952.8828372885</v>
      </c>
      <c r="O162" s="10">
        <v>1150000</v>
      </c>
      <c r="P162" s="16">
        <v>1329952.8828372885</v>
      </c>
      <c r="Q162" s="17">
        <v>1200000</v>
      </c>
    </row>
    <row r="163" spans="1:17" ht="27" hidden="1" customHeight="1" x14ac:dyDescent="0.25">
      <c r="A163" s="12">
        <v>158</v>
      </c>
      <c r="B163" s="6" t="s">
        <v>1254</v>
      </c>
      <c r="C163" s="13" t="s">
        <v>382</v>
      </c>
      <c r="D163" s="14" t="s">
        <v>1254</v>
      </c>
      <c r="E163" s="15">
        <v>2</v>
      </c>
      <c r="F163" s="15">
        <v>40</v>
      </c>
      <c r="G163" s="15">
        <v>2</v>
      </c>
      <c r="H163" s="10">
        <v>1232256.9507478492</v>
      </c>
      <c r="I163" s="10">
        <v>1000000</v>
      </c>
      <c r="J163" s="10">
        <v>1282256.9507478492</v>
      </c>
      <c r="K163" s="10">
        <v>1050000</v>
      </c>
      <c r="L163" s="10">
        <v>1332256.9507478492</v>
      </c>
      <c r="M163" s="10">
        <v>1100000</v>
      </c>
      <c r="N163" s="10">
        <v>1382256.9507478492</v>
      </c>
      <c r="O163" s="10">
        <v>1150000</v>
      </c>
      <c r="P163" s="16">
        <v>1432256.9507478492</v>
      </c>
      <c r="Q163" s="17">
        <v>1200000</v>
      </c>
    </row>
    <row r="164" spans="1:17" ht="27" hidden="1" customHeight="1" x14ac:dyDescent="0.25">
      <c r="A164" s="12">
        <v>159</v>
      </c>
      <c r="B164" s="6" t="s">
        <v>1254</v>
      </c>
      <c r="C164" s="13" t="s">
        <v>466</v>
      </c>
      <c r="D164" s="14" t="s">
        <v>1254</v>
      </c>
      <c r="E164" s="15">
        <v>1</v>
      </c>
      <c r="F164" s="15">
        <v>40</v>
      </c>
      <c r="G164" s="15">
        <v>2</v>
      </c>
      <c r="H164" s="10">
        <v>482027.11940373771</v>
      </c>
      <c r="I164" s="10">
        <v>1000000</v>
      </c>
      <c r="J164" s="10">
        <v>532027.11940373771</v>
      </c>
      <c r="K164" s="10">
        <v>1050000</v>
      </c>
      <c r="L164" s="10">
        <v>582027.11940373771</v>
      </c>
      <c r="M164" s="10">
        <v>1100000</v>
      </c>
      <c r="N164" s="10">
        <v>632027.11940373771</v>
      </c>
      <c r="O164" s="10">
        <v>1150000</v>
      </c>
      <c r="P164" s="16">
        <v>682027.11940373771</v>
      </c>
      <c r="Q164" s="17">
        <v>1200000</v>
      </c>
    </row>
    <row r="165" spans="1:17" ht="27" hidden="1" customHeight="1" x14ac:dyDescent="0.25">
      <c r="A165" s="12">
        <v>160</v>
      </c>
      <c r="B165" s="6" t="s">
        <v>1254</v>
      </c>
      <c r="C165" s="13" t="s">
        <v>230</v>
      </c>
      <c r="D165" s="14" t="s">
        <v>1254</v>
      </c>
      <c r="E165" s="15">
        <v>1</v>
      </c>
      <c r="F165" s="15">
        <v>40</v>
      </c>
      <c r="G165" s="15">
        <v>2</v>
      </c>
      <c r="H165" s="10">
        <v>482027.11940373771</v>
      </c>
      <c r="I165" s="10">
        <v>1000000</v>
      </c>
      <c r="J165" s="10">
        <v>532027.11940373771</v>
      </c>
      <c r="K165" s="10">
        <v>1050000</v>
      </c>
      <c r="L165" s="10">
        <v>582027.11940373771</v>
      </c>
      <c r="M165" s="10">
        <v>1100000</v>
      </c>
      <c r="N165" s="10">
        <v>632027.11940373771</v>
      </c>
      <c r="O165" s="10">
        <v>1150000</v>
      </c>
      <c r="P165" s="16">
        <v>682027.11940373771</v>
      </c>
      <c r="Q165" s="17">
        <v>1200000</v>
      </c>
    </row>
    <row r="166" spans="1:17" ht="27" hidden="1" customHeight="1" x14ac:dyDescent="0.25">
      <c r="A166" s="12">
        <v>161</v>
      </c>
      <c r="B166" s="6" t="s">
        <v>1254</v>
      </c>
      <c r="C166" s="13" t="s">
        <v>489</v>
      </c>
      <c r="D166" s="14" t="s">
        <v>1254</v>
      </c>
      <c r="E166" s="15">
        <v>1</v>
      </c>
      <c r="F166" s="15">
        <v>40</v>
      </c>
      <c r="G166" s="15">
        <v>2</v>
      </c>
      <c r="H166" s="10">
        <v>618432.54328448535</v>
      </c>
      <c r="I166" s="10">
        <v>1000000</v>
      </c>
      <c r="J166" s="10">
        <v>668432.54328448535</v>
      </c>
      <c r="K166" s="10">
        <v>1050000</v>
      </c>
      <c r="L166" s="10">
        <v>718432.54328448535</v>
      </c>
      <c r="M166" s="10">
        <v>1100000</v>
      </c>
      <c r="N166" s="10">
        <v>768432.54328448535</v>
      </c>
      <c r="O166" s="10">
        <v>1150000</v>
      </c>
      <c r="P166" s="16">
        <v>818432.54328448535</v>
      </c>
      <c r="Q166" s="17">
        <v>1200000</v>
      </c>
    </row>
    <row r="167" spans="1:17" ht="27" hidden="1" customHeight="1" x14ac:dyDescent="0.25">
      <c r="A167" s="12">
        <v>162</v>
      </c>
      <c r="B167" s="6" t="s">
        <v>1254</v>
      </c>
      <c r="C167" s="13" t="s">
        <v>378</v>
      </c>
      <c r="D167" s="14" t="s">
        <v>1254</v>
      </c>
      <c r="E167" s="15">
        <v>1</v>
      </c>
      <c r="F167" s="15">
        <v>40</v>
      </c>
      <c r="G167" s="15">
        <v>2</v>
      </c>
      <c r="H167" s="10">
        <v>294469.66156770987</v>
      </c>
      <c r="I167" s="10">
        <v>1000000</v>
      </c>
      <c r="J167" s="10">
        <v>344469.66156770987</v>
      </c>
      <c r="K167" s="10">
        <v>1050000</v>
      </c>
      <c r="L167" s="10">
        <v>394469.66156770987</v>
      </c>
      <c r="M167" s="10">
        <v>1100000</v>
      </c>
      <c r="N167" s="10">
        <v>444469.66156770987</v>
      </c>
      <c r="O167" s="10">
        <v>1150000</v>
      </c>
      <c r="P167" s="16">
        <v>494469.66156770987</v>
      </c>
      <c r="Q167" s="17">
        <v>1200000</v>
      </c>
    </row>
    <row r="168" spans="1:17" ht="27" hidden="1" customHeight="1" x14ac:dyDescent="0.25">
      <c r="A168" s="12">
        <v>163</v>
      </c>
      <c r="B168" s="6" t="s">
        <v>1295</v>
      </c>
      <c r="C168" s="13" t="s">
        <v>1296</v>
      </c>
      <c r="D168" s="14" t="s">
        <v>1254</v>
      </c>
      <c r="E168" s="15">
        <v>5</v>
      </c>
      <c r="F168" s="15">
        <v>18</v>
      </c>
      <c r="G168" s="15">
        <v>1</v>
      </c>
      <c r="H168" s="10">
        <v>2220395.5740450891</v>
      </c>
      <c r="I168" s="10">
        <v>1000000</v>
      </c>
      <c r="J168" s="10">
        <v>2270395.5740450891</v>
      </c>
      <c r="K168" s="10">
        <v>1050000</v>
      </c>
      <c r="L168" s="10">
        <v>2320395.5740450891</v>
      </c>
      <c r="M168" s="10">
        <v>1100000</v>
      </c>
      <c r="N168" s="10">
        <v>2370395.5740450891</v>
      </c>
      <c r="O168" s="10">
        <v>1150000</v>
      </c>
      <c r="P168" s="16">
        <v>2420395.5740450891</v>
      </c>
      <c r="Q168" s="17">
        <v>1200000</v>
      </c>
    </row>
    <row r="169" spans="1:17" ht="27" hidden="1" customHeight="1" x14ac:dyDescent="0.25">
      <c r="A169" s="12">
        <v>164</v>
      </c>
      <c r="B169" s="6" t="s">
        <v>1295</v>
      </c>
      <c r="C169" s="13" t="s">
        <v>189</v>
      </c>
      <c r="D169" s="14" t="s">
        <v>1254</v>
      </c>
      <c r="E169" s="15">
        <v>5</v>
      </c>
      <c r="F169" s="15">
        <v>21</v>
      </c>
      <c r="G169" s="15">
        <v>1</v>
      </c>
      <c r="H169" s="10">
        <v>3736933.3440461354</v>
      </c>
      <c r="I169" s="10">
        <v>1000000</v>
      </c>
      <c r="J169" s="10">
        <v>3786933.3440461354</v>
      </c>
      <c r="K169" s="10">
        <v>1050000</v>
      </c>
      <c r="L169" s="10">
        <v>3836933.3440461354</v>
      </c>
      <c r="M169" s="10">
        <v>1100000</v>
      </c>
      <c r="N169" s="10">
        <v>3886933.3440461354</v>
      </c>
      <c r="O169" s="10">
        <v>1150000</v>
      </c>
      <c r="P169" s="16">
        <v>3936933.3440461354</v>
      </c>
      <c r="Q169" s="17">
        <v>1200000</v>
      </c>
    </row>
    <row r="170" spans="1:17" ht="27" hidden="1" customHeight="1" x14ac:dyDescent="0.25">
      <c r="A170" s="12">
        <v>165</v>
      </c>
      <c r="B170" s="6" t="s">
        <v>1295</v>
      </c>
      <c r="C170" s="13" t="s">
        <v>1016</v>
      </c>
      <c r="D170" s="14" t="s">
        <v>1254</v>
      </c>
      <c r="E170" s="15">
        <v>5</v>
      </c>
      <c r="F170" s="15">
        <v>18</v>
      </c>
      <c r="G170" s="15">
        <v>1</v>
      </c>
      <c r="H170" s="10">
        <v>2584943.8435562225</v>
      </c>
      <c r="I170" s="10">
        <v>1000000</v>
      </c>
      <c r="J170" s="10">
        <v>2634943.8435562225</v>
      </c>
      <c r="K170" s="10">
        <v>1050000</v>
      </c>
      <c r="L170" s="10">
        <v>2684943.8435562225</v>
      </c>
      <c r="M170" s="10">
        <v>1100000</v>
      </c>
      <c r="N170" s="10">
        <v>2734943.8435562225</v>
      </c>
      <c r="O170" s="10">
        <v>1150000</v>
      </c>
      <c r="P170" s="16">
        <v>2784943.8435562225</v>
      </c>
      <c r="Q170" s="17">
        <v>1200000</v>
      </c>
    </row>
    <row r="171" spans="1:17" ht="27" hidden="1" customHeight="1" x14ac:dyDescent="0.25">
      <c r="A171" s="12">
        <v>166</v>
      </c>
      <c r="B171" s="6" t="s">
        <v>1295</v>
      </c>
      <c r="C171" s="13" t="s">
        <v>1134</v>
      </c>
      <c r="D171" s="14" t="s">
        <v>1254</v>
      </c>
      <c r="E171" s="15">
        <v>6</v>
      </c>
      <c r="F171" s="15">
        <v>4</v>
      </c>
      <c r="G171" s="15">
        <v>1</v>
      </c>
      <c r="H171" s="10">
        <v>2786005.4383564442</v>
      </c>
      <c r="I171" s="10">
        <v>1000000</v>
      </c>
      <c r="J171" s="10">
        <v>2836005.4383564442</v>
      </c>
      <c r="K171" s="10">
        <v>1050000</v>
      </c>
      <c r="L171" s="10">
        <v>2886005.4383564442</v>
      </c>
      <c r="M171" s="10">
        <v>1100000</v>
      </c>
      <c r="N171" s="10">
        <v>2936005.4383564442</v>
      </c>
      <c r="O171" s="10">
        <v>1150000</v>
      </c>
      <c r="P171" s="16">
        <v>2986005.4383564442</v>
      </c>
      <c r="Q171" s="17">
        <v>1200000</v>
      </c>
    </row>
    <row r="172" spans="1:17" ht="27" hidden="1" customHeight="1" x14ac:dyDescent="0.25">
      <c r="A172" s="12">
        <v>167</v>
      </c>
      <c r="B172" s="6" t="s">
        <v>1295</v>
      </c>
      <c r="C172" s="13" t="s">
        <v>189</v>
      </c>
      <c r="D172" s="14" t="s">
        <v>1254</v>
      </c>
      <c r="E172" s="15">
        <v>8</v>
      </c>
      <c r="F172" s="15">
        <v>5</v>
      </c>
      <c r="G172" s="15">
        <v>1</v>
      </c>
      <c r="H172" s="10">
        <v>3890561.9987731855</v>
      </c>
      <c r="I172" s="10">
        <v>1000000</v>
      </c>
      <c r="J172" s="10">
        <v>3940561.9987731855</v>
      </c>
      <c r="K172" s="10">
        <v>1050000</v>
      </c>
      <c r="L172" s="10">
        <v>3990561.9987731855</v>
      </c>
      <c r="M172" s="10">
        <v>1100000</v>
      </c>
      <c r="N172" s="10">
        <v>4040561.9987731855</v>
      </c>
      <c r="O172" s="10">
        <v>1150000</v>
      </c>
      <c r="P172" s="16">
        <v>4090561.9987731855</v>
      </c>
      <c r="Q172" s="17">
        <v>1200000</v>
      </c>
    </row>
    <row r="173" spans="1:17" ht="27" hidden="1" customHeight="1" x14ac:dyDescent="0.25">
      <c r="A173" s="12">
        <v>168</v>
      </c>
      <c r="B173" s="6" t="s">
        <v>1295</v>
      </c>
      <c r="C173" s="13" t="s">
        <v>1297</v>
      </c>
      <c r="D173" s="14" t="s">
        <v>1254</v>
      </c>
      <c r="E173" s="15">
        <v>6</v>
      </c>
      <c r="F173" s="15">
        <v>7</v>
      </c>
      <c r="G173" s="15">
        <v>1</v>
      </c>
      <c r="H173" s="10">
        <v>2871907.4360724646</v>
      </c>
      <c r="I173" s="10">
        <v>1000000</v>
      </c>
      <c r="J173" s="10">
        <v>2921907.4360724646</v>
      </c>
      <c r="K173" s="10">
        <v>1050000</v>
      </c>
      <c r="L173" s="10">
        <v>2971907.4360724646</v>
      </c>
      <c r="M173" s="10">
        <v>1100000</v>
      </c>
      <c r="N173" s="10">
        <v>3021907.4360724646</v>
      </c>
      <c r="O173" s="10">
        <v>1150000</v>
      </c>
      <c r="P173" s="16">
        <v>3071907.4360724646</v>
      </c>
      <c r="Q173" s="17">
        <v>1200000</v>
      </c>
    </row>
    <row r="174" spans="1:17" ht="27" hidden="1" customHeight="1" x14ac:dyDescent="0.25">
      <c r="A174" s="12">
        <v>169</v>
      </c>
      <c r="B174" s="6" t="s">
        <v>1295</v>
      </c>
      <c r="C174" s="13" t="s">
        <v>1298</v>
      </c>
      <c r="D174" s="14" t="s">
        <v>1254</v>
      </c>
      <c r="E174" s="15">
        <v>3</v>
      </c>
      <c r="F174" s="15">
        <v>14</v>
      </c>
      <c r="G174" s="15">
        <v>1</v>
      </c>
      <c r="H174" s="10">
        <v>1484652.6807442321</v>
      </c>
      <c r="I174" s="10">
        <v>1000000</v>
      </c>
      <c r="J174" s="10">
        <v>1534652.6807442321</v>
      </c>
      <c r="K174" s="10">
        <v>1050000</v>
      </c>
      <c r="L174" s="10">
        <v>1584652.6807442321</v>
      </c>
      <c r="M174" s="10">
        <v>1100000</v>
      </c>
      <c r="N174" s="10">
        <v>1634652.6807442321</v>
      </c>
      <c r="O174" s="10">
        <v>1150000</v>
      </c>
      <c r="P174" s="16">
        <v>1684652.6807442321</v>
      </c>
      <c r="Q174" s="17">
        <v>1200000</v>
      </c>
    </row>
    <row r="175" spans="1:17" ht="27" hidden="1" customHeight="1" x14ac:dyDescent="0.25">
      <c r="A175" s="12">
        <v>170</v>
      </c>
      <c r="B175" s="6" t="s">
        <v>1295</v>
      </c>
      <c r="C175" s="13" t="s">
        <v>749</v>
      </c>
      <c r="D175" s="14" t="s">
        <v>1254</v>
      </c>
      <c r="E175" s="15">
        <v>2</v>
      </c>
      <c r="F175" s="15">
        <v>22</v>
      </c>
      <c r="G175" s="15">
        <v>1</v>
      </c>
      <c r="H175" s="10">
        <v>1267949.4759876051</v>
      </c>
      <c r="I175" s="10">
        <v>1000000</v>
      </c>
      <c r="J175" s="10">
        <v>1317949.4759876051</v>
      </c>
      <c r="K175" s="10">
        <v>1050000</v>
      </c>
      <c r="L175" s="10">
        <v>1367949.4759876051</v>
      </c>
      <c r="M175" s="10">
        <v>1100000</v>
      </c>
      <c r="N175" s="10">
        <v>1417949.4759876051</v>
      </c>
      <c r="O175" s="10">
        <v>1150000</v>
      </c>
      <c r="P175" s="16">
        <v>1467949.4759876051</v>
      </c>
      <c r="Q175" s="17">
        <v>1200000</v>
      </c>
    </row>
    <row r="176" spans="1:17" ht="27" hidden="1" customHeight="1" x14ac:dyDescent="0.25">
      <c r="A176" s="12">
        <v>171</v>
      </c>
      <c r="B176" s="6" t="s">
        <v>1295</v>
      </c>
      <c r="C176" s="13" t="s">
        <v>1299</v>
      </c>
      <c r="D176" s="14" t="s">
        <v>1254</v>
      </c>
      <c r="E176" s="15">
        <v>2</v>
      </c>
      <c r="F176" s="15">
        <v>13</v>
      </c>
      <c r="G176" s="15">
        <v>1</v>
      </c>
      <c r="H176" s="10">
        <v>796914.94826972694</v>
      </c>
      <c r="I176" s="10">
        <v>1000000</v>
      </c>
      <c r="J176" s="10">
        <v>846914.94826972694</v>
      </c>
      <c r="K176" s="10">
        <v>1050000</v>
      </c>
      <c r="L176" s="10">
        <v>896914.94826972694</v>
      </c>
      <c r="M176" s="10">
        <v>1100000</v>
      </c>
      <c r="N176" s="10">
        <v>946914.94826972694</v>
      </c>
      <c r="O176" s="10">
        <v>1150000</v>
      </c>
      <c r="P176" s="16">
        <v>996914.94826972694</v>
      </c>
      <c r="Q176" s="17">
        <v>1200000</v>
      </c>
    </row>
    <row r="177" spans="1:17" ht="27" hidden="1" customHeight="1" x14ac:dyDescent="0.25">
      <c r="A177" s="12">
        <v>172</v>
      </c>
      <c r="B177" s="6" t="s">
        <v>1295</v>
      </c>
      <c r="C177" s="13" t="s">
        <v>784</v>
      </c>
      <c r="D177" s="14" t="s">
        <v>1254</v>
      </c>
      <c r="E177" s="15">
        <v>3</v>
      </c>
      <c r="F177" s="15">
        <v>21</v>
      </c>
      <c r="G177" s="15">
        <v>1</v>
      </c>
      <c r="H177" s="10">
        <v>2297523.29286998</v>
      </c>
      <c r="I177" s="10">
        <v>1000000</v>
      </c>
      <c r="J177" s="10">
        <v>2347523.29286998</v>
      </c>
      <c r="K177" s="10">
        <v>1050000</v>
      </c>
      <c r="L177" s="10">
        <v>2397523.29286998</v>
      </c>
      <c r="M177" s="10">
        <v>1100000</v>
      </c>
      <c r="N177" s="10">
        <v>2447523.29286998</v>
      </c>
      <c r="O177" s="10">
        <v>1150000</v>
      </c>
      <c r="P177" s="16">
        <v>2497523.29286998</v>
      </c>
      <c r="Q177" s="17">
        <v>1200000</v>
      </c>
    </row>
    <row r="178" spans="1:17" ht="27" hidden="1" customHeight="1" x14ac:dyDescent="0.25">
      <c r="A178" s="12">
        <v>173</v>
      </c>
      <c r="B178" s="6" t="s">
        <v>1254</v>
      </c>
      <c r="C178" s="13" t="s">
        <v>1300</v>
      </c>
      <c r="D178" s="14" t="s">
        <v>1254</v>
      </c>
      <c r="E178" s="15">
        <v>3</v>
      </c>
      <c r="F178" s="15">
        <v>25</v>
      </c>
      <c r="G178" s="15">
        <v>1</v>
      </c>
      <c r="H178" s="10">
        <v>1852219</v>
      </c>
      <c r="I178" s="10">
        <v>1000000</v>
      </c>
      <c r="J178" s="10">
        <v>1902219</v>
      </c>
      <c r="K178" s="10">
        <v>1050000</v>
      </c>
      <c r="L178" s="10">
        <v>1952219</v>
      </c>
      <c r="M178" s="10">
        <v>1100000</v>
      </c>
      <c r="N178" s="10">
        <v>2002219</v>
      </c>
      <c r="O178" s="10">
        <v>1150000</v>
      </c>
      <c r="P178" s="16">
        <v>2052219</v>
      </c>
      <c r="Q178" s="17">
        <v>1200000</v>
      </c>
    </row>
    <row r="179" spans="1:17" ht="27" hidden="1" customHeight="1" x14ac:dyDescent="0.25">
      <c r="A179" s="12">
        <v>174</v>
      </c>
      <c r="B179" s="6" t="s">
        <v>1254</v>
      </c>
      <c r="C179" s="13" t="s">
        <v>1300</v>
      </c>
      <c r="D179" s="14" t="s">
        <v>1254</v>
      </c>
      <c r="E179" s="15">
        <v>3</v>
      </c>
      <c r="F179" s="15">
        <v>25</v>
      </c>
      <c r="G179" s="15">
        <v>1</v>
      </c>
      <c r="H179" s="10">
        <v>1852220</v>
      </c>
      <c r="I179" s="10">
        <v>1000000</v>
      </c>
      <c r="J179" s="10">
        <v>1902220</v>
      </c>
      <c r="K179" s="10">
        <v>1050000</v>
      </c>
      <c r="L179" s="10">
        <v>1952220</v>
      </c>
      <c r="M179" s="10">
        <v>1100000</v>
      </c>
      <c r="N179" s="10">
        <v>2002220</v>
      </c>
      <c r="O179" s="10">
        <v>1150000</v>
      </c>
      <c r="P179" s="16">
        <v>2052220</v>
      </c>
      <c r="Q179" s="17">
        <v>1200000</v>
      </c>
    </row>
    <row r="180" spans="1:17" ht="27" hidden="1" customHeight="1" x14ac:dyDescent="0.25">
      <c r="A180" s="12">
        <v>175</v>
      </c>
      <c r="B180" s="6" t="s">
        <v>1254</v>
      </c>
      <c r="C180" s="13" t="s">
        <v>1301</v>
      </c>
      <c r="D180" s="14" t="s">
        <v>1254</v>
      </c>
      <c r="E180" s="15">
        <v>3</v>
      </c>
      <c r="F180" s="15">
        <v>25</v>
      </c>
      <c r="G180" s="15">
        <v>1</v>
      </c>
      <c r="H180" s="10">
        <v>2664513.9014956984</v>
      </c>
      <c r="I180" s="10">
        <v>1000000</v>
      </c>
      <c r="J180" s="10">
        <v>2714513.9014956984</v>
      </c>
      <c r="K180" s="10">
        <v>1050000</v>
      </c>
      <c r="L180" s="10">
        <v>2764513.9014956984</v>
      </c>
      <c r="M180" s="10">
        <v>1100000</v>
      </c>
      <c r="N180" s="10">
        <v>2814513.9014956984</v>
      </c>
      <c r="O180" s="10">
        <v>1150000</v>
      </c>
      <c r="P180" s="16">
        <v>2864513.9014956984</v>
      </c>
      <c r="Q180" s="17">
        <v>1200000</v>
      </c>
    </row>
    <row r="181" spans="1:17" ht="27" hidden="1" customHeight="1" x14ac:dyDescent="0.25">
      <c r="A181" s="12">
        <v>176</v>
      </c>
      <c r="B181" s="6" t="s">
        <v>1254</v>
      </c>
      <c r="C181" s="13" t="s">
        <v>1302</v>
      </c>
      <c r="D181" s="14" t="s">
        <v>1254</v>
      </c>
      <c r="E181" s="15">
        <v>3</v>
      </c>
      <c r="F181" s="15">
        <v>25</v>
      </c>
      <c r="G181" s="15">
        <v>1</v>
      </c>
      <c r="H181" s="10">
        <v>2994160.1151984651</v>
      </c>
      <c r="I181" s="10">
        <v>1000000</v>
      </c>
      <c r="J181" s="10">
        <v>3044160.1151984651</v>
      </c>
      <c r="K181" s="10">
        <v>1050000</v>
      </c>
      <c r="L181" s="10">
        <v>3094160.1151984651</v>
      </c>
      <c r="M181" s="10">
        <v>1100000</v>
      </c>
      <c r="N181" s="10">
        <v>3144160.1151984651</v>
      </c>
      <c r="O181" s="10">
        <v>1150000</v>
      </c>
      <c r="P181" s="16">
        <v>3194160.1151984651</v>
      </c>
      <c r="Q181" s="17">
        <v>1200000</v>
      </c>
    </row>
    <row r="182" spans="1:17" ht="27" hidden="1" customHeight="1" x14ac:dyDescent="0.25">
      <c r="A182" s="12">
        <v>177</v>
      </c>
      <c r="B182" s="6" t="s">
        <v>1254</v>
      </c>
      <c r="C182" s="13" t="s">
        <v>1303</v>
      </c>
      <c r="D182" s="14" t="s">
        <v>1254</v>
      </c>
      <c r="E182" s="15">
        <v>5</v>
      </c>
      <c r="F182" s="15">
        <v>40</v>
      </c>
      <c r="G182" s="15">
        <v>1</v>
      </c>
      <c r="H182" s="10">
        <v>2187094.9179130821</v>
      </c>
      <c r="I182" s="10">
        <v>1000000</v>
      </c>
      <c r="J182" s="10">
        <v>2237094.9179130821</v>
      </c>
      <c r="K182" s="10">
        <v>1050000</v>
      </c>
      <c r="L182" s="10">
        <v>2287094.9179130821</v>
      </c>
      <c r="M182" s="10">
        <v>1100000</v>
      </c>
      <c r="N182" s="10">
        <v>2337094.9179130821</v>
      </c>
      <c r="O182" s="10">
        <v>1150000</v>
      </c>
      <c r="P182" s="16">
        <v>2387094.9179130821</v>
      </c>
      <c r="Q182" s="17">
        <v>1200000</v>
      </c>
    </row>
    <row r="183" spans="1:17" ht="27" hidden="1" customHeight="1" x14ac:dyDescent="0.25">
      <c r="A183" s="12">
        <v>178</v>
      </c>
      <c r="B183" s="6" t="s">
        <v>1254</v>
      </c>
      <c r="C183" s="13" t="s">
        <v>1304</v>
      </c>
      <c r="D183" s="14" t="s">
        <v>1254</v>
      </c>
      <c r="E183" s="15">
        <v>5</v>
      </c>
      <c r="F183" s="15">
        <v>30</v>
      </c>
      <c r="G183" s="15">
        <v>1</v>
      </c>
      <c r="H183" s="10">
        <v>3386183.1059999997</v>
      </c>
      <c r="I183" s="10">
        <v>1000000</v>
      </c>
      <c r="J183" s="10">
        <v>3436183.1059999997</v>
      </c>
      <c r="K183" s="10">
        <v>1050000</v>
      </c>
      <c r="L183" s="10">
        <v>3486183.1059999997</v>
      </c>
      <c r="M183" s="10">
        <v>1100000</v>
      </c>
      <c r="N183" s="10">
        <v>3536183.1059999997</v>
      </c>
      <c r="O183" s="10">
        <v>1150000</v>
      </c>
      <c r="P183" s="16">
        <v>3586183.1059999997</v>
      </c>
      <c r="Q183" s="17">
        <v>1200000</v>
      </c>
    </row>
    <row r="184" spans="1:17" ht="27" hidden="1" customHeight="1" x14ac:dyDescent="0.25">
      <c r="A184" s="12">
        <v>179</v>
      </c>
      <c r="B184" s="6" t="s">
        <v>1254</v>
      </c>
      <c r="C184" s="13" t="s">
        <v>1304</v>
      </c>
      <c r="D184" s="14" t="s">
        <v>1254</v>
      </c>
      <c r="E184" s="15">
        <v>5</v>
      </c>
      <c r="F184" s="15">
        <v>30</v>
      </c>
      <c r="G184" s="15">
        <v>1</v>
      </c>
      <c r="H184" s="10">
        <v>3386183.1059999997</v>
      </c>
      <c r="I184" s="10">
        <v>1000000</v>
      </c>
      <c r="J184" s="10">
        <v>3436183.1059999997</v>
      </c>
      <c r="K184" s="10">
        <v>1050000</v>
      </c>
      <c r="L184" s="10">
        <v>3486183.1059999997</v>
      </c>
      <c r="M184" s="10">
        <v>1100000</v>
      </c>
      <c r="N184" s="10">
        <v>3536183.1059999997</v>
      </c>
      <c r="O184" s="10">
        <v>1150000</v>
      </c>
      <c r="P184" s="16">
        <v>3586183.1059999997</v>
      </c>
      <c r="Q184" s="17">
        <v>1200000</v>
      </c>
    </row>
    <row r="185" spans="1:17" ht="27" hidden="1" customHeight="1" x14ac:dyDescent="0.25">
      <c r="A185" s="12">
        <v>180</v>
      </c>
      <c r="B185" s="6" t="s">
        <v>1254</v>
      </c>
      <c r="C185" s="13" t="s">
        <v>1305</v>
      </c>
      <c r="D185" s="14" t="s">
        <v>1254</v>
      </c>
      <c r="E185" s="15">
        <v>3</v>
      </c>
      <c r="F185" s="15">
        <v>30</v>
      </c>
      <c r="G185" s="15">
        <v>1</v>
      </c>
      <c r="H185" s="10">
        <v>1626695.7407939711</v>
      </c>
      <c r="I185" s="10">
        <v>1000000</v>
      </c>
      <c r="J185" s="10">
        <v>1676695.7407939711</v>
      </c>
      <c r="K185" s="10">
        <v>1050000</v>
      </c>
      <c r="L185" s="10">
        <v>1726695.7407939711</v>
      </c>
      <c r="M185" s="10">
        <v>1100000</v>
      </c>
      <c r="N185" s="10">
        <v>1776695.7407939711</v>
      </c>
      <c r="O185" s="10">
        <v>1150000</v>
      </c>
      <c r="P185" s="16">
        <v>1826695.7407939711</v>
      </c>
      <c r="Q185" s="17">
        <v>1200000</v>
      </c>
    </row>
    <row r="186" spans="1:17" ht="27" hidden="1" customHeight="1" x14ac:dyDescent="0.25">
      <c r="A186" s="12">
        <v>181</v>
      </c>
      <c r="B186" s="6" t="s">
        <v>1254</v>
      </c>
      <c r="C186" s="13" t="s">
        <v>645</v>
      </c>
      <c r="D186" s="14" t="s">
        <v>1254</v>
      </c>
      <c r="E186" s="15">
        <v>2</v>
      </c>
      <c r="F186" s="15">
        <v>25</v>
      </c>
      <c r="G186" s="15">
        <v>1</v>
      </c>
      <c r="H186" s="10">
        <v>1086758.0592840917</v>
      </c>
      <c r="I186" s="10">
        <v>1000000</v>
      </c>
      <c r="J186" s="10">
        <v>1136758.0592840917</v>
      </c>
      <c r="K186" s="10">
        <v>1050000</v>
      </c>
      <c r="L186" s="10">
        <v>1186758.0592840917</v>
      </c>
      <c r="M186" s="10">
        <v>1100000</v>
      </c>
      <c r="N186" s="10">
        <v>1236758.0592840917</v>
      </c>
      <c r="O186" s="10">
        <v>1150000</v>
      </c>
      <c r="P186" s="16">
        <v>1286758.0592840917</v>
      </c>
      <c r="Q186" s="17">
        <v>1200000</v>
      </c>
    </row>
    <row r="187" spans="1:17" ht="27" hidden="1" customHeight="1" x14ac:dyDescent="0.25">
      <c r="A187" s="12">
        <v>182</v>
      </c>
      <c r="B187" s="6" t="s">
        <v>1254</v>
      </c>
      <c r="C187" s="13" t="s">
        <v>1306</v>
      </c>
      <c r="D187" s="14" t="s">
        <v>1254</v>
      </c>
      <c r="E187" s="15">
        <v>2</v>
      </c>
      <c r="F187" s="15">
        <v>30</v>
      </c>
      <c r="G187" s="15">
        <v>1</v>
      </c>
      <c r="H187" s="10">
        <v>1400490.5342098111</v>
      </c>
      <c r="I187" s="10">
        <v>1000000</v>
      </c>
      <c r="J187" s="10">
        <v>1450490.5342098111</v>
      </c>
      <c r="K187" s="10">
        <v>1050000</v>
      </c>
      <c r="L187" s="10">
        <v>1500490.5342098111</v>
      </c>
      <c r="M187" s="10">
        <v>1100000</v>
      </c>
      <c r="N187" s="10">
        <v>1550490.5342098111</v>
      </c>
      <c r="O187" s="10">
        <v>1150000</v>
      </c>
      <c r="P187" s="16">
        <v>1600490.5342098111</v>
      </c>
      <c r="Q187" s="17">
        <v>1200000</v>
      </c>
    </row>
    <row r="188" spans="1:17" ht="27" hidden="1" customHeight="1" x14ac:dyDescent="0.25">
      <c r="A188" s="12">
        <v>183</v>
      </c>
      <c r="B188" s="6" t="s">
        <v>1254</v>
      </c>
      <c r="C188" s="13" t="s">
        <v>645</v>
      </c>
      <c r="D188" s="14" t="s">
        <v>1254</v>
      </c>
      <c r="E188" s="15">
        <v>1</v>
      </c>
      <c r="F188" s="15">
        <v>25</v>
      </c>
      <c r="G188" s="15">
        <v>1</v>
      </c>
      <c r="H188" s="10">
        <v>777571.97713631764</v>
      </c>
      <c r="I188" s="10">
        <v>1000000</v>
      </c>
      <c r="J188" s="10">
        <v>827571.97713631764</v>
      </c>
      <c r="K188" s="10">
        <v>1050000</v>
      </c>
      <c r="L188" s="10">
        <v>877571.97713631764</v>
      </c>
      <c r="M188" s="10">
        <v>1100000</v>
      </c>
      <c r="N188" s="10">
        <v>927571.97713631764</v>
      </c>
      <c r="O188" s="10">
        <v>1150000</v>
      </c>
      <c r="P188" s="16">
        <v>977571.97713631764</v>
      </c>
      <c r="Q188" s="17">
        <v>1200000</v>
      </c>
    </row>
    <row r="189" spans="1:17" ht="27" hidden="1" customHeight="1" x14ac:dyDescent="0.25">
      <c r="A189" s="12">
        <v>184</v>
      </c>
      <c r="B189" s="6" t="s">
        <v>1254</v>
      </c>
      <c r="C189" s="13" t="s">
        <v>1307</v>
      </c>
      <c r="D189" s="14" t="s">
        <v>1254</v>
      </c>
      <c r="E189" s="15">
        <v>4</v>
      </c>
      <c r="F189" s="15">
        <v>25</v>
      </c>
      <c r="G189" s="15">
        <v>1</v>
      </c>
      <c r="H189" s="10">
        <v>1254990.960718934</v>
      </c>
      <c r="I189" s="10">
        <v>1000000</v>
      </c>
      <c r="J189" s="10">
        <v>1304990.960718934</v>
      </c>
      <c r="K189" s="10">
        <v>1050000</v>
      </c>
      <c r="L189" s="10">
        <v>1354990.960718934</v>
      </c>
      <c r="M189" s="10">
        <v>1100000</v>
      </c>
      <c r="N189" s="10">
        <v>1404990.960718934</v>
      </c>
      <c r="O189" s="10">
        <v>1150000</v>
      </c>
      <c r="P189" s="16">
        <v>1454990.960718934</v>
      </c>
      <c r="Q189" s="17">
        <v>1200000</v>
      </c>
    </row>
    <row r="190" spans="1:17" ht="27" hidden="1" customHeight="1" x14ac:dyDescent="0.25">
      <c r="A190" s="12">
        <v>185</v>
      </c>
      <c r="B190" s="6" t="s">
        <v>1254</v>
      </c>
      <c r="C190" s="13" t="s">
        <v>1119</v>
      </c>
      <c r="D190" s="14" t="s">
        <v>1254</v>
      </c>
      <c r="E190" s="15">
        <v>4</v>
      </c>
      <c r="F190" s="15">
        <v>25</v>
      </c>
      <c r="G190" s="15">
        <v>1</v>
      </c>
      <c r="H190" s="10">
        <v>370629.58391016698</v>
      </c>
      <c r="I190" s="10">
        <v>1000000</v>
      </c>
      <c r="J190" s="10">
        <v>420629.58391016698</v>
      </c>
      <c r="K190" s="10">
        <v>1050000</v>
      </c>
      <c r="L190" s="10">
        <v>470629.58391016698</v>
      </c>
      <c r="M190" s="10">
        <v>1100000</v>
      </c>
      <c r="N190" s="10">
        <v>520629.58391016698</v>
      </c>
      <c r="O190" s="10">
        <v>1150000</v>
      </c>
      <c r="P190" s="16">
        <v>570629.58391016698</v>
      </c>
      <c r="Q190" s="17">
        <v>1200000</v>
      </c>
    </row>
    <row r="191" spans="1:17" ht="27" hidden="1" customHeight="1" x14ac:dyDescent="0.25">
      <c r="A191" s="12">
        <v>186</v>
      </c>
      <c r="B191" s="6" t="s">
        <v>1254</v>
      </c>
      <c r="C191" s="13" t="s">
        <v>1129</v>
      </c>
      <c r="D191" s="14" t="s">
        <v>1254</v>
      </c>
      <c r="E191" s="15">
        <v>3</v>
      </c>
      <c r="F191" s="15">
        <v>30</v>
      </c>
      <c r="G191" s="15">
        <v>1</v>
      </c>
      <c r="H191" s="10">
        <v>3053269.3595558289</v>
      </c>
      <c r="I191" s="10">
        <v>1000000</v>
      </c>
      <c r="J191" s="10">
        <v>3103269.3595558289</v>
      </c>
      <c r="K191" s="10">
        <v>1050000</v>
      </c>
      <c r="L191" s="10">
        <v>3153269.3595558289</v>
      </c>
      <c r="M191" s="10">
        <v>1100000</v>
      </c>
      <c r="N191" s="10">
        <v>3203269.3595558289</v>
      </c>
      <c r="O191" s="10">
        <v>1150000</v>
      </c>
      <c r="P191" s="16">
        <v>3253269.3595558289</v>
      </c>
      <c r="Q191" s="17">
        <v>1200000</v>
      </c>
    </row>
    <row r="192" spans="1:17" ht="27" hidden="1" customHeight="1" x14ac:dyDescent="0.25">
      <c r="A192" s="12">
        <v>187</v>
      </c>
      <c r="B192" s="6" t="s">
        <v>1254</v>
      </c>
      <c r="C192" s="13" t="s">
        <v>340</v>
      </c>
      <c r="D192" s="14" t="s">
        <v>1254</v>
      </c>
      <c r="E192" s="15">
        <v>5</v>
      </c>
      <c r="F192" s="15">
        <v>16</v>
      </c>
      <c r="G192" s="15">
        <v>1</v>
      </c>
      <c r="H192" s="10">
        <v>5201654.7856776025</v>
      </c>
      <c r="I192" s="10">
        <v>1000000</v>
      </c>
      <c r="J192" s="10">
        <v>5251654.7856776025</v>
      </c>
      <c r="K192" s="10">
        <v>1050000</v>
      </c>
      <c r="L192" s="10">
        <v>5301654.7856776025</v>
      </c>
      <c r="M192" s="10">
        <v>1100000</v>
      </c>
      <c r="N192" s="10">
        <v>5351654.7856776025</v>
      </c>
      <c r="O192" s="10">
        <v>1150000</v>
      </c>
      <c r="P192" s="16">
        <v>5401654.7856776025</v>
      </c>
      <c r="Q192" s="17">
        <v>1200000</v>
      </c>
    </row>
    <row r="193" spans="1:17" ht="27" hidden="1" customHeight="1" x14ac:dyDescent="0.25">
      <c r="A193" s="12">
        <v>188</v>
      </c>
      <c r="B193" s="6" t="s">
        <v>1254</v>
      </c>
      <c r="C193" s="13" t="s">
        <v>1308</v>
      </c>
      <c r="D193" s="14" t="s">
        <v>1254</v>
      </c>
      <c r="E193" s="15">
        <v>5</v>
      </c>
      <c r="F193" s="15">
        <v>30</v>
      </c>
      <c r="G193" s="15">
        <v>1</v>
      </c>
      <c r="H193" s="10">
        <v>1652840.5683891941</v>
      </c>
      <c r="I193" s="10">
        <v>1000000</v>
      </c>
      <c r="J193" s="10">
        <v>1702840.5683891941</v>
      </c>
      <c r="K193" s="10">
        <v>1050000</v>
      </c>
      <c r="L193" s="10">
        <v>1752840.5683891941</v>
      </c>
      <c r="M193" s="10">
        <v>1100000</v>
      </c>
      <c r="N193" s="10">
        <v>1802840.5683891941</v>
      </c>
      <c r="O193" s="10">
        <v>1150000</v>
      </c>
      <c r="P193" s="16">
        <v>1852840.5683891941</v>
      </c>
      <c r="Q193" s="17">
        <v>1200000</v>
      </c>
    </row>
    <row r="194" spans="1:17" ht="27" hidden="1" customHeight="1" x14ac:dyDescent="0.25">
      <c r="A194" s="12">
        <v>189</v>
      </c>
      <c r="B194" s="6" t="s">
        <v>1254</v>
      </c>
      <c r="C194" s="13" t="s">
        <v>1305</v>
      </c>
      <c r="D194" s="14" t="s">
        <v>1254</v>
      </c>
      <c r="E194" s="15">
        <v>3</v>
      </c>
      <c r="F194" s="15">
        <v>40</v>
      </c>
      <c r="G194" s="15">
        <v>1</v>
      </c>
      <c r="H194" s="10">
        <v>1694898.4527343449</v>
      </c>
      <c r="I194" s="10">
        <v>1000000</v>
      </c>
      <c r="J194" s="10">
        <v>1744898.4527343449</v>
      </c>
      <c r="K194" s="10">
        <v>1050000</v>
      </c>
      <c r="L194" s="10">
        <v>1794898.4527343449</v>
      </c>
      <c r="M194" s="10">
        <v>1100000</v>
      </c>
      <c r="N194" s="10">
        <v>1844898.4527343449</v>
      </c>
      <c r="O194" s="10">
        <v>1150000</v>
      </c>
      <c r="P194" s="16">
        <v>1894898.4527343449</v>
      </c>
      <c r="Q194" s="17">
        <v>1200000</v>
      </c>
    </row>
    <row r="195" spans="1:17" ht="27" hidden="1" customHeight="1" x14ac:dyDescent="0.25">
      <c r="A195" s="12">
        <v>190</v>
      </c>
      <c r="B195" s="6" t="s">
        <v>1254</v>
      </c>
      <c r="C195" s="13" t="s">
        <v>645</v>
      </c>
      <c r="D195" s="14" t="s">
        <v>1254</v>
      </c>
      <c r="E195" s="15">
        <v>4</v>
      </c>
      <c r="F195" s="15">
        <v>40</v>
      </c>
      <c r="G195" s="15">
        <v>1</v>
      </c>
      <c r="H195" s="10">
        <v>1164000</v>
      </c>
      <c r="I195" s="10">
        <v>1000000</v>
      </c>
      <c r="J195" s="10">
        <v>1214000</v>
      </c>
      <c r="K195" s="10">
        <v>1050000</v>
      </c>
      <c r="L195" s="10">
        <v>1264000</v>
      </c>
      <c r="M195" s="10">
        <v>1100000</v>
      </c>
      <c r="N195" s="10">
        <v>1314000</v>
      </c>
      <c r="O195" s="10">
        <v>1150000</v>
      </c>
      <c r="P195" s="16">
        <v>1364000</v>
      </c>
      <c r="Q195" s="17">
        <v>1200000</v>
      </c>
    </row>
    <row r="196" spans="1:17" ht="27" hidden="1" customHeight="1" x14ac:dyDescent="0.25">
      <c r="A196" s="12">
        <v>191</v>
      </c>
      <c r="B196" s="6" t="s">
        <v>1254</v>
      </c>
      <c r="C196" s="13" t="s">
        <v>645</v>
      </c>
      <c r="D196" s="14" t="s">
        <v>1254</v>
      </c>
      <c r="E196" s="15">
        <v>4</v>
      </c>
      <c r="F196" s="15">
        <v>40</v>
      </c>
      <c r="G196" s="15">
        <v>1</v>
      </c>
      <c r="H196" s="10">
        <v>1164000</v>
      </c>
      <c r="I196" s="10">
        <v>1000000</v>
      </c>
      <c r="J196" s="10">
        <v>1214000</v>
      </c>
      <c r="K196" s="10">
        <v>1050000</v>
      </c>
      <c r="L196" s="10">
        <v>1264000</v>
      </c>
      <c r="M196" s="10">
        <v>1100000</v>
      </c>
      <c r="N196" s="10">
        <v>1314000</v>
      </c>
      <c r="O196" s="10">
        <v>1150000</v>
      </c>
      <c r="P196" s="16">
        <v>1364000</v>
      </c>
      <c r="Q196" s="17">
        <v>1200000</v>
      </c>
    </row>
    <row r="197" spans="1:17" ht="27" hidden="1" customHeight="1" x14ac:dyDescent="0.25">
      <c r="A197" s="12">
        <v>192</v>
      </c>
      <c r="B197" s="6" t="s">
        <v>1254</v>
      </c>
      <c r="C197" s="13" t="s">
        <v>340</v>
      </c>
      <c r="D197" s="14" t="s">
        <v>1254</v>
      </c>
      <c r="E197" s="15">
        <v>3</v>
      </c>
      <c r="F197" s="15">
        <v>16</v>
      </c>
      <c r="G197" s="15">
        <v>1</v>
      </c>
      <c r="H197" s="10">
        <v>1427771.6189859605</v>
      </c>
      <c r="I197" s="10">
        <v>1000000</v>
      </c>
      <c r="J197" s="10">
        <v>1477771.6189859605</v>
      </c>
      <c r="K197" s="10">
        <v>1050000</v>
      </c>
      <c r="L197" s="10">
        <v>1527771.6189859605</v>
      </c>
      <c r="M197" s="10">
        <v>1100000</v>
      </c>
      <c r="N197" s="10">
        <v>1577771.6189859605</v>
      </c>
      <c r="O197" s="10">
        <v>1150000</v>
      </c>
      <c r="P197" s="16">
        <v>1627771.6189859605</v>
      </c>
      <c r="Q197" s="17">
        <v>1200000</v>
      </c>
    </row>
    <row r="198" spans="1:17" ht="27" hidden="1" customHeight="1" x14ac:dyDescent="0.25">
      <c r="A198" s="12">
        <v>193</v>
      </c>
      <c r="B198" s="6" t="s">
        <v>1254</v>
      </c>
      <c r="C198" s="13" t="s">
        <v>645</v>
      </c>
      <c r="D198" s="14" t="s">
        <v>1254</v>
      </c>
      <c r="E198" s="15">
        <v>4</v>
      </c>
      <c r="F198" s="15">
        <v>25</v>
      </c>
      <c r="G198" s="15">
        <v>1</v>
      </c>
      <c r="H198" s="10">
        <v>1153823.8320164194</v>
      </c>
      <c r="I198" s="10">
        <v>1000000</v>
      </c>
      <c r="J198" s="10">
        <v>1203823.8320164194</v>
      </c>
      <c r="K198" s="10">
        <v>1050000</v>
      </c>
      <c r="L198" s="10">
        <v>1253823.8320164194</v>
      </c>
      <c r="M198" s="10">
        <v>1100000</v>
      </c>
      <c r="N198" s="10">
        <v>1303823.8320164194</v>
      </c>
      <c r="O198" s="10">
        <v>1150000</v>
      </c>
      <c r="P198" s="16">
        <v>1353823.8320164194</v>
      </c>
      <c r="Q198" s="17">
        <v>1200000</v>
      </c>
    </row>
    <row r="199" spans="1:17" ht="27" hidden="1" customHeight="1" x14ac:dyDescent="0.25">
      <c r="A199" s="12">
        <v>194</v>
      </c>
      <c r="B199" s="6" t="s">
        <v>75</v>
      </c>
      <c r="C199" s="13" t="s">
        <v>1309</v>
      </c>
      <c r="D199" s="19" t="s">
        <v>75</v>
      </c>
      <c r="E199" s="15">
        <v>4</v>
      </c>
      <c r="F199" s="15">
        <v>46</v>
      </c>
      <c r="G199" s="15">
        <v>2</v>
      </c>
      <c r="H199" s="10">
        <v>4731056.0732890237</v>
      </c>
      <c r="I199" s="10">
        <v>1000000</v>
      </c>
      <c r="J199" s="10">
        <v>4781056.0732890237</v>
      </c>
      <c r="K199" s="10">
        <v>1050000</v>
      </c>
      <c r="L199" s="10">
        <v>4831056.0732890237</v>
      </c>
      <c r="M199" s="10">
        <v>1100000</v>
      </c>
      <c r="N199" s="10">
        <v>4881056.0732890237</v>
      </c>
      <c r="O199" s="10">
        <v>1150000</v>
      </c>
      <c r="P199" s="16">
        <v>4931056.0732890237</v>
      </c>
      <c r="Q199" s="17">
        <v>1200000</v>
      </c>
    </row>
    <row r="200" spans="1:17" ht="27" hidden="1" customHeight="1" x14ac:dyDescent="0.25">
      <c r="A200" s="12">
        <v>195</v>
      </c>
      <c r="B200" s="6" t="s">
        <v>75</v>
      </c>
      <c r="C200" s="13" t="s">
        <v>1064</v>
      </c>
      <c r="D200" s="19" t="s">
        <v>75</v>
      </c>
      <c r="E200" s="15">
        <v>4</v>
      </c>
      <c r="F200" s="15">
        <v>32</v>
      </c>
      <c r="G200" s="15">
        <v>1</v>
      </c>
      <c r="H200" s="10">
        <v>5058429.0906028179</v>
      </c>
      <c r="I200" s="10">
        <v>1000000</v>
      </c>
      <c r="J200" s="10">
        <v>5108429.0906028179</v>
      </c>
      <c r="K200" s="10">
        <v>1050000</v>
      </c>
      <c r="L200" s="10">
        <v>5158429.0906028179</v>
      </c>
      <c r="M200" s="10">
        <v>1100000</v>
      </c>
      <c r="N200" s="10">
        <v>5208429.0906028179</v>
      </c>
      <c r="O200" s="10">
        <v>1150000</v>
      </c>
      <c r="P200" s="16">
        <v>5258429.0906028179</v>
      </c>
      <c r="Q200" s="17">
        <v>1200000</v>
      </c>
    </row>
    <row r="201" spans="1:17" ht="27" hidden="1" customHeight="1" x14ac:dyDescent="0.25">
      <c r="A201" s="12">
        <v>196</v>
      </c>
      <c r="B201" s="6" t="s">
        <v>166</v>
      </c>
      <c r="C201" s="13" t="s">
        <v>1310</v>
      </c>
      <c r="D201" s="19" t="s">
        <v>166</v>
      </c>
      <c r="E201" s="15">
        <v>5</v>
      </c>
      <c r="F201" s="15">
        <v>102</v>
      </c>
      <c r="G201" s="15">
        <v>3</v>
      </c>
      <c r="H201" s="10">
        <v>5846549.6205925234</v>
      </c>
      <c r="I201" s="10">
        <v>1000000</v>
      </c>
      <c r="J201" s="10">
        <v>5896549.6205925234</v>
      </c>
      <c r="K201" s="10">
        <v>1050000</v>
      </c>
      <c r="L201" s="10">
        <v>5946549.6205925234</v>
      </c>
      <c r="M201" s="10">
        <v>1100000</v>
      </c>
      <c r="N201" s="10">
        <v>5996549.6205925234</v>
      </c>
      <c r="O201" s="10">
        <v>1150000</v>
      </c>
      <c r="P201" s="16">
        <v>6046549.6205925234</v>
      </c>
      <c r="Q201" s="17">
        <v>1200000</v>
      </c>
    </row>
    <row r="202" spans="1:17" ht="27" hidden="1" customHeight="1" x14ac:dyDescent="0.25">
      <c r="A202" s="12">
        <v>197</v>
      </c>
      <c r="B202" s="6" t="s">
        <v>1311</v>
      </c>
      <c r="C202" s="13" t="s">
        <v>679</v>
      </c>
      <c r="D202" s="19" t="s">
        <v>1311</v>
      </c>
      <c r="E202" s="15">
        <v>2</v>
      </c>
      <c r="F202" s="15">
        <v>82</v>
      </c>
      <c r="G202" s="15">
        <v>2</v>
      </c>
      <c r="H202" s="10">
        <v>2892310.9593765466</v>
      </c>
      <c r="I202" s="10">
        <v>1000000</v>
      </c>
      <c r="J202" s="10">
        <v>2942310.9593765466</v>
      </c>
      <c r="K202" s="10">
        <v>1050000</v>
      </c>
      <c r="L202" s="10">
        <v>2992310.9593765466</v>
      </c>
      <c r="M202" s="10">
        <v>1100000</v>
      </c>
      <c r="N202" s="10">
        <v>3042310.9593765466</v>
      </c>
      <c r="O202" s="10">
        <v>1150000</v>
      </c>
      <c r="P202" s="16">
        <v>3092310.9593765466</v>
      </c>
      <c r="Q202" s="17">
        <v>1200000</v>
      </c>
    </row>
    <row r="203" spans="1:17" ht="27" hidden="1" customHeight="1" x14ac:dyDescent="0.25">
      <c r="A203" s="12">
        <v>198</v>
      </c>
      <c r="B203" s="6" t="s">
        <v>1312</v>
      </c>
      <c r="C203" s="13" t="s">
        <v>1313</v>
      </c>
      <c r="D203" s="19" t="s">
        <v>1312</v>
      </c>
      <c r="E203" s="15">
        <v>1</v>
      </c>
      <c r="F203" s="15">
        <v>82</v>
      </c>
      <c r="G203" s="15">
        <v>2</v>
      </c>
      <c r="H203" s="10">
        <v>854527.82512711897</v>
      </c>
      <c r="I203" s="10">
        <v>1000000</v>
      </c>
      <c r="J203" s="10">
        <v>904527.82512711897</v>
      </c>
      <c r="K203" s="10">
        <v>1050000</v>
      </c>
      <c r="L203" s="10">
        <v>954527.82512711897</v>
      </c>
      <c r="M203" s="10">
        <v>1100000</v>
      </c>
      <c r="N203" s="10">
        <v>1004527.825127119</v>
      </c>
      <c r="O203" s="10">
        <v>1150000</v>
      </c>
      <c r="P203" s="16">
        <v>1054527.825127119</v>
      </c>
      <c r="Q203" s="17">
        <v>1200000</v>
      </c>
    </row>
    <row r="204" spans="1:17" ht="27" hidden="1" customHeight="1" x14ac:dyDescent="0.25">
      <c r="A204" s="12">
        <v>199</v>
      </c>
      <c r="B204" s="6" t="s">
        <v>1314</v>
      </c>
      <c r="C204" s="13" t="s">
        <v>774</v>
      </c>
      <c r="D204" s="19" t="s">
        <v>1314</v>
      </c>
      <c r="E204" s="15">
        <v>5</v>
      </c>
      <c r="F204" s="15">
        <v>93</v>
      </c>
      <c r="G204" s="15">
        <v>3</v>
      </c>
      <c r="H204" s="10">
        <v>3645268.8991982732</v>
      </c>
      <c r="I204" s="10">
        <v>1000000</v>
      </c>
      <c r="J204" s="10">
        <v>3695268.8991982732</v>
      </c>
      <c r="K204" s="10">
        <v>1050000</v>
      </c>
      <c r="L204" s="10">
        <v>3745268.8991982732</v>
      </c>
      <c r="M204" s="10">
        <v>1100000</v>
      </c>
      <c r="N204" s="10">
        <v>3795268.8991982732</v>
      </c>
      <c r="O204" s="10">
        <v>1150000</v>
      </c>
      <c r="P204" s="16">
        <v>3845268.8991982732</v>
      </c>
      <c r="Q204" s="17">
        <v>1200000</v>
      </c>
    </row>
    <row r="205" spans="1:17" ht="27" customHeight="1" x14ac:dyDescent="0.25">
      <c r="A205" s="12">
        <v>200</v>
      </c>
      <c r="B205" s="6" t="s">
        <v>1315</v>
      </c>
      <c r="C205" s="13" t="s">
        <v>1316</v>
      </c>
      <c r="D205" s="19" t="s">
        <v>1315</v>
      </c>
      <c r="E205" s="15">
        <v>3</v>
      </c>
      <c r="F205" s="15">
        <v>26</v>
      </c>
      <c r="G205" s="15">
        <v>1</v>
      </c>
      <c r="H205" s="10">
        <v>3381097.2889582654</v>
      </c>
      <c r="I205" s="10">
        <v>1000000</v>
      </c>
      <c r="J205" s="10">
        <v>3431097.2889582654</v>
      </c>
      <c r="K205" s="10">
        <v>1050000</v>
      </c>
      <c r="L205" s="10">
        <v>3481097.2889582654</v>
      </c>
      <c r="M205" s="10">
        <v>1100000</v>
      </c>
      <c r="N205" s="10">
        <v>3531097.2889582654</v>
      </c>
      <c r="O205" s="10">
        <v>1150000</v>
      </c>
      <c r="P205" s="16">
        <v>3581097.2889582654</v>
      </c>
      <c r="Q205" s="17">
        <v>1200000</v>
      </c>
    </row>
    <row r="206" spans="1:17" ht="27" hidden="1" customHeight="1" x14ac:dyDescent="0.25">
      <c r="A206" s="12">
        <v>201</v>
      </c>
      <c r="B206" s="6" t="s">
        <v>180</v>
      </c>
      <c r="C206" s="13" t="s">
        <v>178</v>
      </c>
      <c r="D206" s="19" t="s">
        <v>180</v>
      </c>
      <c r="E206" s="15">
        <v>2</v>
      </c>
      <c r="F206" s="15">
        <v>41</v>
      </c>
      <c r="G206" s="15">
        <v>1</v>
      </c>
      <c r="H206" s="10">
        <v>1570997.3140607453</v>
      </c>
      <c r="I206" s="10">
        <v>1000000</v>
      </c>
      <c r="J206" s="10">
        <v>1620997.3140607453</v>
      </c>
      <c r="K206" s="10">
        <v>1050000</v>
      </c>
      <c r="L206" s="10">
        <v>1670997.3140607453</v>
      </c>
      <c r="M206" s="10">
        <v>1100000</v>
      </c>
      <c r="N206" s="10">
        <v>1720997.3140607453</v>
      </c>
      <c r="O206" s="10">
        <v>1150000</v>
      </c>
      <c r="P206" s="16">
        <v>1770997.3140607453</v>
      </c>
      <c r="Q206" s="17">
        <v>1200000</v>
      </c>
    </row>
    <row r="207" spans="1:17" ht="27" hidden="1" customHeight="1" x14ac:dyDescent="0.25">
      <c r="A207" s="12">
        <v>202</v>
      </c>
      <c r="B207" s="6" t="s">
        <v>1317</v>
      </c>
      <c r="C207" s="13" t="s">
        <v>1318</v>
      </c>
      <c r="D207" s="19" t="s">
        <v>1317</v>
      </c>
      <c r="E207" s="15">
        <v>3</v>
      </c>
      <c r="F207" s="15">
        <v>91</v>
      </c>
      <c r="G207" s="15">
        <v>3</v>
      </c>
      <c r="H207" s="10">
        <v>2722561.91165527</v>
      </c>
      <c r="I207" s="10">
        <v>1000000</v>
      </c>
      <c r="J207" s="10">
        <v>2772561.91165527</v>
      </c>
      <c r="K207" s="10">
        <v>1050000</v>
      </c>
      <c r="L207" s="10">
        <v>2822561.91165527</v>
      </c>
      <c r="M207" s="10">
        <v>1100000</v>
      </c>
      <c r="N207" s="10">
        <v>2872561.91165527</v>
      </c>
      <c r="O207" s="10">
        <v>1150000</v>
      </c>
      <c r="P207" s="16">
        <v>2922561.91165527</v>
      </c>
      <c r="Q207" s="17">
        <v>1200000</v>
      </c>
    </row>
    <row r="208" spans="1:17" ht="27" hidden="1" customHeight="1" x14ac:dyDescent="0.25">
      <c r="A208" s="12">
        <v>203</v>
      </c>
      <c r="B208" s="6" t="s">
        <v>1319</v>
      </c>
      <c r="C208" s="13" t="s">
        <v>1320</v>
      </c>
      <c r="D208" s="19" t="s">
        <v>1319</v>
      </c>
      <c r="E208" s="15">
        <v>3</v>
      </c>
      <c r="F208" s="15">
        <v>26</v>
      </c>
      <c r="G208" s="15">
        <v>1</v>
      </c>
      <c r="H208" s="10">
        <v>2882762.5797048947</v>
      </c>
      <c r="I208" s="10">
        <v>1000000</v>
      </c>
      <c r="J208" s="10">
        <v>2932762.5797048947</v>
      </c>
      <c r="K208" s="10">
        <v>1050000</v>
      </c>
      <c r="L208" s="10">
        <v>2982762.5797048947</v>
      </c>
      <c r="M208" s="10">
        <v>1100000</v>
      </c>
      <c r="N208" s="10">
        <v>3032762.5797048947</v>
      </c>
      <c r="O208" s="10">
        <v>1150000</v>
      </c>
      <c r="P208" s="16">
        <v>3082762.5797048947</v>
      </c>
      <c r="Q208" s="17">
        <v>1200000</v>
      </c>
    </row>
    <row r="209" spans="1:17" ht="27" hidden="1" customHeight="1" x14ac:dyDescent="0.25">
      <c r="A209" s="12">
        <v>204</v>
      </c>
      <c r="B209" s="6" t="s">
        <v>1321</v>
      </c>
      <c r="C209" s="13" t="s">
        <v>1322</v>
      </c>
      <c r="D209" s="19" t="s">
        <v>1321</v>
      </c>
      <c r="E209" s="15">
        <v>3</v>
      </c>
      <c r="F209" s="15">
        <v>26</v>
      </c>
      <c r="G209" s="15">
        <v>1</v>
      </c>
      <c r="H209" s="10">
        <v>3169213.9698544643</v>
      </c>
      <c r="I209" s="10">
        <v>1000000</v>
      </c>
      <c r="J209" s="10">
        <v>3219213.9698544643</v>
      </c>
      <c r="K209" s="10">
        <v>1050000</v>
      </c>
      <c r="L209" s="10">
        <v>3269213.9698544643</v>
      </c>
      <c r="M209" s="10">
        <v>1100000</v>
      </c>
      <c r="N209" s="10">
        <v>3319213.9698544643</v>
      </c>
      <c r="O209" s="10">
        <v>1150000</v>
      </c>
      <c r="P209" s="16">
        <v>3369213.9698544643</v>
      </c>
      <c r="Q209" s="17">
        <v>1200000</v>
      </c>
    </row>
    <row r="210" spans="1:17" ht="27" hidden="1" customHeight="1" x14ac:dyDescent="0.25">
      <c r="A210" s="12">
        <v>205</v>
      </c>
      <c r="B210" s="6" t="s">
        <v>1323</v>
      </c>
      <c r="C210" s="13" t="s">
        <v>1324</v>
      </c>
      <c r="D210" s="19" t="s">
        <v>1323</v>
      </c>
      <c r="E210" s="15">
        <v>3</v>
      </c>
      <c r="F210" s="15">
        <v>26</v>
      </c>
      <c r="G210" s="15">
        <v>1</v>
      </c>
      <c r="H210" s="10">
        <v>3085551.7491985662</v>
      </c>
      <c r="I210" s="10">
        <v>1000000</v>
      </c>
      <c r="J210" s="10">
        <v>3135551.7491985662</v>
      </c>
      <c r="K210" s="10">
        <v>1050000</v>
      </c>
      <c r="L210" s="10">
        <v>3185551.7491985662</v>
      </c>
      <c r="M210" s="10">
        <v>1100000</v>
      </c>
      <c r="N210" s="10">
        <v>3235551.7491985662</v>
      </c>
      <c r="O210" s="10">
        <v>1150000</v>
      </c>
      <c r="P210" s="16">
        <v>3285551.7491985662</v>
      </c>
      <c r="Q210" s="17">
        <v>1200000</v>
      </c>
    </row>
    <row r="211" spans="1:17" ht="27" hidden="1" customHeight="1" x14ac:dyDescent="0.25">
      <c r="A211" s="12">
        <v>206</v>
      </c>
      <c r="B211" s="6" t="s">
        <v>1325</v>
      </c>
      <c r="C211" s="13" t="s">
        <v>80</v>
      </c>
      <c r="D211" s="19" t="s">
        <v>1325</v>
      </c>
      <c r="E211" s="15">
        <v>5</v>
      </c>
      <c r="F211" s="15">
        <v>42</v>
      </c>
      <c r="G211" s="15">
        <v>2</v>
      </c>
      <c r="H211" s="10">
        <v>3968322.6387648834</v>
      </c>
      <c r="I211" s="10">
        <v>1000000</v>
      </c>
      <c r="J211" s="10">
        <v>4018322.6387648834</v>
      </c>
      <c r="K211" s="10">
        <v>1050000</v>
      </c>
      <c r="L211" s="10">
        <v>4068322.6387648834</v>
      </c>
      <c r="M211" s="10">
        <v>1100000</v>
      </c>
      <c r="N211" s="10">
        <v>4118322.6387648834</v>
      </c>
      <c r="O211" s="10">
        <v>1150000</v>
      </c>
      <c r="P211" s="16">
        <v>4168322.6387648834</v>
      </c>
      <c r="Q211" s="17">
        <v>1200000</v>
      </c>
    </row>
    <row r="212" spans="1:17" ht="27" hidden="1" customHeight="1" x14ac:dyDescent="0.25">
      <c r="A212" s="12">
        <v>207</v>
      </c>
      <c r="B212" s="6" t="s">
        <v>84</v>
      </c>
      <c r="C212" s="13" t="s">
        <v>83</v>
      </c>
      <c r="D212" s="19" t="s">
        <v>84</v>
      </c>
      <c r="E212" s="15">
        <v>5</v>
      </c>
      <c r="F212" s="15">
        <v>92</v>
      </c>
      <c r="G212" s="15">
        <v>3</v>
      </c>
      <c r="H212" s="10">
        <v>5917025.5289218696</v>
      </c>
      <c r="I212" s="10">
        <v>1000000</v>
      </c>
      <c r="J212" s="10">
        <v>5967025.5289218696</v>
      </c>
      <c r="K212" s="10">
        <v>1050000</v>
      </c>
      <c r="L212" s="10">
        <v>6017025.5289218696</v>
      </c>
      <c r="M212" s="10">
        <v>1100000</v>
      </c>
      <c r="N212" s="10">
        <v>6067025.5289218696</v>
      </c>
      <c r="O212" s="10">
        <v>1150000</v>
      </c>
      <c r="P212" s="16">
        <v>6117025.5289218696</v>
      </c>
      <c r="Q212" s="17">
        <v>1200000</v>
      </c>
    </row>
    <row r="213" spans="1:17" ht="27" hidden="1" customHeight="1" x14ac:dyDescent="0.25">
      <c r="A213" s="12">
        <v>208</v>
      </c>
      <c r="B213" s="6" t="s">
        <v>1326</v>
      </c>
      <c r="C213" s="13" t="s">
        <v>1327</v>
      </c>
      <c r="D213" s="19" t="s">
        <v>1326</v>
      </c>
      <c r="E213" s="15">
        <v>4</v>
      </c>
      <c r="F213" s="15">
        <v>41</v>
      </c>
      <c r="G213" s="15">
        <v>1</v>
      </c>
      <c r="H213" s="10">
        <v>5087983.37176794</v>
      </c>
      <c r="I213" s="10">
        <v>1000000</v>
      </c>
      <c r="J213" s="10">
        <v>5137983.37176794</v>
      </c>
      <c r="K213" s="10">
        <v>1050000</v>
      </c>
      <c r="L213" s="10">
        <v>5187983.37176794</v>
      </c>
      <c r="M213" s="10">
        <v>1100000</v>
      </c>
      <c r="N213" s="10">
        <v>5237983.37176794</v>
      </c>
      <c r="O213" s="10">
        <v>1150000</v>
      </c>
      <c r="P213" s="16">
        <v>5287983.37176794</v>
      </c>
      <c r="Q213" s="17">
        <v>1200000</v>
      </c>
    </row>
    <row r="214" spans="1:17" ht="27" hidden="1" customHeight="1" x14ac:dyDescent="0.25">
      <c r="A214" s="12">
        <v>209</v>
      </c>
      <c r="B214" s="6" t="s">
        <v>177</v>
      </c>
      <c r="C214" s="13" t="s">
        <v>1328</v>
      </c>
      <c r="D214" s="19" t="s">
        <v>177</v>
      </c>
      <c r="E214" s="15">
        <v>3</v>
      </c>
      <c r="F214" s="15">
        <v>130</v>
      </c>
      <c r="G214" s="15">
        <v>4</v>
      </c>
      <c r="H214" s="10">
        <v>3008141.6711462419</v>
      </c>
      <c r="I214" s="10">
        <v>1000000</v>
      </c>
      <c r="J214" s="10">
        <v>3058141.6711462419</v>
      </c>
      <c r="K214" s="10">
        <v>1050000</v>
      </c>
      <c r="L214" s="10">
        <v>3108141.6711462419</v>
      </c>
      <c r="M214" s="10">
        <v>1100000</v>
      </c>
      <c r="N214" s="10">
        <v>3158141.6711462419</v>
      </c>
      <c r="O214" s="10">
        <v>1150000</v>
      </c>
      <c r="P214" s="16">
        <v>3208141.6711462419</v>
      </c>
      <c r="Q214" s="17">
        <v>1200000</v>
      </c>
    </row>
    <row r="215" spans="1:17" ht="27" hidden="1" customHeight="1" x14ac:dyDescent="0.25">
      <c r="A215" s="12">
        <v>210</v>
      </c>
      <c r="B215" s="6" t="s">
        <v>88</v>
      </c>
      <c r="C215" s="13" t="s">
        <v>90</v>
      </c>
      <c r="D215" s="19" t="s">
        <v>88</v>
      </c>
      <c r="E215" s="15">
        <v>1</v>
      </c>
      <c r="F215" s="15">
        <v>32</v>
      </c>
      <c r="G215" s="15">
        <v>1</v>
      </c>
      <c r="H215" s="10">
        <v>1511433.1576147394</v>
      </c>
      <c r="I215" s="10">
        <v>1000000</v>
      </c>
      <c r="J215" s="10">
        <v>1561433.1576147394</v>
      </c>
      <c r="K215" s="10">
        <v>1050000</v>
      </c>
      <c r="L215" s="10">
        <v>1611433.1576147394</v>
      </c>
      <c r="M215" s="10">
        <v>1100000</v>
      </c>
      <c r="N215" s="10">
        <v>1661433.1576147394</v>
      </c>
      <c r="O215" s="10">
        <v>1150000</v>
      </c>
      <c r="P215" s="16">
        <v>1711433.1576147394</v>
      </c>
      <c r="Q215" s="17">
        <v>1200000</v>
      </c>
    </row>
    <row r="216" spans="1:17" ht="27" hidden="1" customHeight="1" x14ac:dyDescent="0.25">
      <c r="A216" s="12">
        <v>211</v>
      </c>
      <c r="B216" s="6" t="s">
        <v>91</v>
      </c>
      <c r="C216" s="13" t="s">
        <v>86</v>
      </c>
      <c r="D216" s="19" t="s">
        <v>91</v>
      </c>
      <c r="E216" s="15">
        <v>1</v>
      </c>
      <c r="F216" s="15">
        <v>32</v>
      </c>
      <c r="G216" s="15">
        <v>1</v>
      </c>
      <c r="H216" s="10">
        <v>1155642.7983438692</v>
      </c>
      <c r="I216" s="10">
        <v>1000000</v>
      </c>
      <c r="J216" s="10">
        <v>1205642.7983438692</v>
      </c>
      <c r="K216" s="10">
        <v>1050000</v>
      </c>
      <c r="L216" s="10">
        <v>1255642.7983438692</v>
      </c>
      <c r="M216" s="10">
        <v>1100000</v>
      </c>
      <c r="N216" s="10">
        <v>1305642.7983438692</v>
      </c>
      <c r="O216" s="10">
        <v>1150000</v>
      </c>
      <c r="P216" s="16">
        <v>1355642.7983438692</v>
      </c>
      <c r="Q216" s="17">
        <v>1200000</v>
      </c>
    </row>
    <row r="217" spans="1:17" ht="27" hidden="1" customHeight="1" x14ac:dyDescent="0.25">
      <c r="A217" s="12">
        <v>212</v>
      </c>
      <c r="B217" s="6" t="s">
        <v>1329</v>
      </c>
      <c r="C217" s="13" t="s">
        <v>1330</v>
      </c>
      <c r="D217" s="19" t="s">
        <v>1329</v>
      </c>
      <c r="E217" s="15">
        <v>1</v>
      </c>
      <c r="F217" s="15">
        <v>133</v>
      </c>
      <c r="G217" s="15">
        <v>4</v>
      </c>
      <c r="H217" s="10">
        <v>572850.6248133753</v>
      </c>
      <c r="I217" s="10">
        <v>1000000</v>
      </c>
      <c r="J217" s="10">
        <v>622850.6248133753</v>
      </c>
      <c r="K217" s="10">
        <v>1050000</v>
      </c>
      <c r="L217" s="10">
        <v>672850.6248133753</v>
      </c>
      <c r="M217" s="10">
        <v>1100000</v>
      </c>
      <c r="N217" s="10">
        <v>722850.6248133753</v>
      </c>
      <c r="O217" s="10">
        <v>1150000</v>
      </c>
      <c r="P217" s="16">
        <v>772850.6248133753</v>
      </c>
      <c r="Q217" s="17">
        <v>1200000</v>
      </c>
    </row>
    <row r="218" spans="1:17" ht="27" hidden="1" customHeight="1" x14ac:dyDescent="0.25">
      <c r="A218" s="12">
        <v>213</v>
      </c>
      <c r="B218" s="6" t="s">
        <v>1331</v>
      </c>
      <c r="C218" s="13" t="s">
        <v>1332</v>
      </c>
      <c r="D218" s="19" t="s">
        <v>95</v>
      </c>
      <c r="E218" s="15">
        <v>5</v>
      </c>
      <c r="F218" s="15">
        <v>82</v>
      </c>
      <c r="G218" s="15">
        <v>3</v>
      </c>
      <c r="H218" s="10">
        <v>5732878.2066828609</v>
      </c>
      <c r="I218" s="10">
        <v>1000000</v>
      </c>
      <c r="J218" s="10">
        <v>5782878.2066828609</v>
      </c>
      <c r="K218" s="10">
        <v>1050000</v>
      </c>
      <c r="L218" s="10">
        <v>5832878.2066828609</v>
      </c>
      <c r="M218" s="10">
        <v>1100000</v>
      </c>
      <c r="N218" s="10">
        <v>5882878.2066828609</v>
      </c>
      <c r="O218" s="10">
        <v>1150000</v>
      </c>
      <c r="P218" s="20">
        <v>5932878.2066828609</v>
      </c>
      <c r="Q218" s="17">
        <v>1200000</v>
      </c>
    </row>
    <row r="219" spans="1:17" ht="27" hidden="1" customHeight="1" x14ac:dyDescent="0.25">
      <c r="A219" s="12">
        <v>214</v>
      </c>
      <c r="B219" s="6" t="s">
        <v>94</v>
      </c>
      <c r="C219" s="13" t="s">
        <v>92</v>
      </c>
      <c r="D219" s="19" t="s">
        <v>98</v>
      </c>
      <c r="E219" s="15">
        <v>1</v>
      </c>
      <c r="F219" s="15">
        <v>99</v>
      </c>
      <c r="G219" s="15">
        <v>3</v>
      </c>
      <c r="H219" s="10">
        <v>866917.52977820719</v>
      </c>
      <c r="I219" s="10">
        <v>1000000</v>
      </c>
      <c r="J219" s="10">
        <v>916917.52977820719</v>
      </c>
      <c r="K219" s="10">
        <v>1050000</v>
      </c>
      <c r="L219" s="10">
        <v>966917.52977820719</v>
      </c>
      <c r="M219" s="10">
        <v>1100000</v>
      </c>
      <c r="N219" s="10">
        <v>1016917.5297782072</v>
      </c>
      <c r="O219" s="10">
        <v>1150000</v>
      </c>
      <c r="P219" s="16">
        <v>1066917.5297782072</v>
      </c>
      <c r="Q219" s="17">
        <v>1200000</v>
      </c>
    </row>
    <row r="220" spans="1:17" ht="27" hidden="1" customHeight="1" x14ac:dyDescent="0.25">
      <c r="A220" s="12">
        <v>215</v>
      </c>
      <c r="B220" s="6" t="s">
        <v>95</v>
      </c>
      <c r="C220" s="13" t="s">
        <v>1333</v>
      </c>
      <c r="D220" s="19" t="s">
        <v>1334</v>
      </c>
      <c r="E220" s="15">
        <v>1</v>
      </c>
      <c r="F220" s="15">
        <v>32</v>
      </c>
      <c r="G220" s="15">
        <v>1</v>
      </c>
      <c r="H220" s="10">
        <v>1368435.2595978354</v>
      </c>
      <c r="I220" s="10">
        <v>1000000</v>
      </c>
      <c r="J220" s="10">
        <v>1418435.2595978354</v>
      </c>
      <c r="K220" s="10">
        <v>1050000</v>
      </c>
      <c r="L220" s="10">
        <v>1468435.2595978354</v>
      </c>
      <c r="M220" s="10">
        <v>1100000</v>
      </c>
      <c r="N220" s="10">
        <v>1518435.2595978354</v>
      </c>
      <c r="O220" s="10">
        <v>1150000</v>
      </c>
      <c r="P220" s="16">
        <v>1568435.2595978354</v>
      </c>
      <c r="Q220" s="17">
        <v>1200000</v>
      </c>
    </row>
    <row r="221" spans="1:17" ht="27" hidden="1" customHeight="1" x14ac:dyDescent="0.25">
      <c r="A221" s="12">
        <v>216</v>
      </c>
      <c r="B221" s="6" t="s">
        <v>98</v>
      </c>
      <c r="C221" s="13" t="s">
        <v>96</v>
      </c>
      <c r="D221" s="19" t="s">
        <v>1335</v>
      </c>
      <c r="E221" s="15">
        <v>9</v>
      </c>
      <c r="F221" s="15">
        <v>65</v>
      </c>
      <c r="G221" s="15">
        <v>2</v>
      </c>
      <c r="H221" s="10">
        <v>12745442.854873406</v>
      </c>
      <c r="I221" s="10">
        <v>1000000</v>
      </c>
      <c r="J221" s="10">
        <v>12795442.854873406</v>
      </c>
      <c r="K221" s="10">
        <v>1050000</v>
      </c>
      <c r="L221" s="10">
        <v>12845442.854873406</v>
      </c>
      <c r="M221" s="10">
        <v>1100000</v>
      </c>
      <c r="N221" s="10">
        <v>12895442.854873406</v>
      </c>
      <c r="O221" s="10">
        <v>1150000</v>
      </c>
      <c r="P221" s="16">
        <v>12945442.854873406</v>
      </c>
      <c r="Q221" s="17">
        <v>1200000</v>
      </c>
    </row>
    <row r="222" spans="1:17" ht="27" hidden="1" customHeight="1" x14ac:dyDescent="0.25">
      <c r="A222" s="12">
        <v>217</v>
      </c>
      <c r="B222" s="6" t="s">
        <v>1334</v>
      </c>
      <c r="C222" s="13" t="s">
        <v>1336</v>
      </c>
      <c r="D222" s="19" t="s">
        <v>1337</v>
      </c>
      <c r="E222" s="15">
        <v>4</v>
      </c>
      <c r="F222" s="15">
        <v>28</v>
      </c>
      <c r="G222" s="15">
        <v>1</v>
      </c>
      <c r="H222" s="10">
        <v>7045401.2044566674</v>
      </c>
      <c r="I222" s="10">
        <v>1000000</v>
      </c>
      <c r="J222" s="10">
        <v>7095401.2044566674</v>
      </c>
      <c r="K222" s="10">
        <v>1050000</v>
      </c>
      <c r="L222" s="10">
        <v>7145401.2044566674</v>
      </c>
      <c r="M222" s="10">
        <v>1100000</v>
      </c>
      <c r="N222" s="10">
        <v>7195401.2044566674</v>
      </c>
      <c r="O222" s="10">
        <v>1150000</v>
      </c>
      <c r="P222" s="16">
        <v>7245401.2044566674</v>
      </c>
      <c r="Q222" s="17">
        <v>1200000</v>
      </c>
    </row>
    <row r="223" spans="1:17" ht="27" hidden="1" customHeight="1" x14ac:dyDescent="0.25">
      <c r="A223" s="12">
        <v>218</v>
      </c>
      <c r="B223" s="6" t="s">
        <v>1338</v>
      </c>
      <c r="C223" s="13" t="s">
        <v>1339</v>
      </c>
      <c r="D223" s="19" t="s">
        <v>1340</v>
      </c>
      <c r="E223" s="15">
        <v>3</v>
      </c>
      <c r="F223" s="15">
        <v>83</v>
      </c>
      <c r="G223" s="15">
        <v>3</v>
      </c>
      <c r="H223" s="10">
        <v>5776830.7623657165</v>
      </c>
      <c r="I223" s="10">
        <v>1000000</v>
      </c>
      <c r="J223" s="10">
        <v>5826830.7623657165</v>
      </c>
      <c r="K223" s="10">
        <v>1050000</v>
      </c>
      <c r="L223" s="10">
        <v>5876830.7623657165</v>
      </c>
      <c r="M223" s="10">
        <v>1100000</v>
      </c>
      <c r="N223" s="10">
        <v>5926830.7623657165</v>
      </c>
      <c r="O223" s="10">
        <v>1150000</v>
      </c>
      <c r="P223" s="16">
        <v>5976830.7623657165</v>
      </c>
      <c r="Q223" s="17">
        <v>1200000</v>
      </c>
    </row>
    <row r="224" spans="1:17" ht="27" hidden="1" customHeight="1" x14ac:dyDescent="0.25">
      <c r="A224" s="12">
        <v>219</v>
      </c>
      <c r="B224" s="6" t="s">
        <v>1335</v>
      </c>
      <c r="C224" s="13" t="s">
        <v>1341</v>
      </c>
      <c r="D224" s="19" t="s">
        <v>1342</v>
      </c>
      <c r="E224" s="15">
        <v>4</v>
      </c>
      <c r="F224" s="15">
        <v>83</v>
      </c>
      <c r="G224" s="15">
        <v>3</v>
      </c>
      <c r="H224" s="10">
        <v>5042515.35182577</v>
      </c>
      <c r="I224" s="10">
        <v>1000000</v>
      </c>
      <c r="J224" s="10">
        <v>5092515.35182577</v>
      </c>
      <c r="K224" s="10">
        <v>1050000</v>
      </c>
      <c r="L224" s="10">
        <v>5142515.35182577</v>
      </c>
      <c r="M224" s="10">
        <v>1100000</v>
      </c>
      <c r="N224" s="10">
        <v>5192515.35182577</v>
      </c>
      <c r="O224" s="10">
        <v>1150000</v>
      </c>
      <c r="P224" s="16">
        <v>5242515.35182577</v>
      </c>
      <c r="Q224" s="17">
        <v>1200000</v>
      </c>
    </row>
    <row r="225" spans="1:17" ht="27" hidden="1" customHeight="1" x14ac:dyDescent="0.25">
      <c r="A225" s="12">
        <v>220</v>
      </c>
      <c r="B225" s="6" t="s">
        <v>1337</v>
      </c>
      <c r="C225" s="13" t="s">
        <v>1343</v>
      </c>
      <c r="D225" s="19" t="s">
        <v>1342</v>
      </c>
      <c r="E225" s="15">
        <v>1</v>
      </c>
      <c r="F225" s="15">
        <v>40</v>
      </c>
      <c r="G225" s="15">
        <v>1</v>
      </c>
      <c r="H225" s="10">
        <v>10673785.479684552</v>
      </c>
      <c r="I225" s="10">
        <v>1000000</v>
      </c>
      <c r="J225" s="10">
        <v>10723785.479684552</v>
      </c>
      <c r="K225" s="10">
        <v>1050000</v>
      </c>
      <c r="L225" s="10">
        <v>10773785.479684552</v>
      </c>
      <c r="M225" s="10">
        <v>1100000</v>
      </c>
      <c r="N225" s="10">
        <v>10823785.479684552</v>
      </c>
      <c r="O225" s="10">
        <v>1150000</v>
      </c>
      <c r="P225" s="16">
        <v>10873785.479684552</v>
      </c>
      <c r="Q225" s="17">
        <v>1200000</v>
      </c>
    </row>
    <row r="226" spans="1:17" ht="27" hidden="1" customHeight="1" x14ac:dyDescent="0.25">
      <c r="A226" s="12">
        <v>221</v>
      </c>
      <c r="B226" s="6" t="s">
        <v>1344</v>
      </c>
      <c r="C226" s="13" t="s">
        <v>1345</v>
      </c>
      <c r="D226" s="14" t="s">
        <v>1344</v>
      </c>
      <c r="E226" s="15">
        <v>2.5</v>
      </c>
      <c r="F226" s="15">
        <v>47</v>
      </c>
      <c r="G226" s="15">
        <v>1</v>
      </c>
      <c r="H226" s="10">
        <v>2576702.9098724672</v>
      </c>
      <c r="I226" s="10">
        <v>1000000</v>
      </c>
      <c r="J226" s="10">
        <v>2626702.9098724672</v>
      </c>
      <c r="K226" s="10">
        <v>1050000</v>
      </c>
      <c r="L226" s="10">
        <v>2676702.9098724672</v>
      </c>
      <c r="M226" s="10">
        <v>1100000</v>
      </c>
      <c r="N226" s="10">
        <v>2726702.9098724672</v>
      </c>
      <c r="O226" s="10">
        <v>1150000</v>
      </c>
      <c r="P226" s="16">
        <v>2776702.9098724672</v>
      </c>
      <c r="Q226" s="17">
        <v>1200000</v>
      </c>
    </row>
    <row r="227" spans="1:17" ht="27" hidden="1" customHeight="1" x14ac:dyDescent="0.25">
      <c r="A227" s="12">
        <v>222</v>
      </c>
      <c r="B227" s="6" t="s">
        <v>1344</v>
      </c>
      <c r="C227" s="13" t="s">
        <v>1345</v>
      </c>
      <c r="D227" s="14" t="s">
        <v>1344</v>
      </c>
      <c r="E227" s="15">
        <v>2.5</v>
      </c>
      <c r="F227" s="15">
        <v>20</v>
      </c>
      <c r="G227" s="15">
        <v>1</v>
      </c>
      <c r="H227" s="10">
        <v>1369514.9085278516</v>
      </c>
      <c r="I227" s="10">
        <v>1000000</v>
      </c>
      <c r="J227" s="10">
        <v>1419514.9085278516</v>
      </c>
      <c r="K227" s="10">
        <v>1050000</v>
      </c>
      <c r="L227" s="10">
        <v>1469514.9085278516</v>
      </c>
      <c r="M227" s="10">
        <v>1100000</v>
      </c>
      <c r="N227" s="10">
        <v>1519514.9085278516</v>
      </c>
      <c r="O227" s="10">
        <v>1150000</v>
      </c>
      <c r="P227" s="16">
        <v>1569514.9085278516</v>
      </c>
      <c r="Q227" s="17">
        <v>1200000</v>
      </c>
    </row>
    <row r="228" spans="1:17" ht="27" hidden="1" customHeight="1" x14ac:dyDescent="0.25">
      <c r="A228" s="12">
        <v>223</v>
      </c>
      <c r="B228" s="6" t="s">
        <v>1344</v>
      </c>
      <c r="C228" s="13" t="s">
        <v>1345</v>
      </c>
      <c r="D228" s="14" t="s">
        <v>1344</v>
      </c>
      <c r="E228" s="15">
        <v>2.5</v>
      </c>
      <c r="F228" s="15">
        <v>20</v>
      </c>
      <c r="G228" s="15">
        <v>2</v>
      </c>
      <c r="H228" s="10">
        <v>1369514.9085278516</v>
      </c>
      <c r="I228" s="10">
        <v>1000000</v>
      </c>
      <c r="J228" s="10">
        <v>1419514.9085278516</v>
      </c>
      <c r="K228" s="10">
        <v>1050000</v>
      </c>
      <c r="L228" s="10">
        <v>1469514.9085278516</v>
      </c>
      <c r="M228" s="10">
        <v>1100000</v>
      </c>
      <c r="N228" s="10">
        <v>1519514.9085278516</v>
      </c>
      <c r="O228" s="10">
        <v>1150000</v>
      </c>
      <c r="P228" s="16">
        <v>1569514.9085278516</v>
      </c>
      <c r="Q228" s="17">
        <v>1200000</v>
      </c>
    </row>
    <row r="229" spans="1:17" ht="27" hidden="1" customHeight="1" x14ac:dyDescent="0.25">
      <c r="A229" s="12">
        <v>224</v>
      </c>
      <c r="B229" s="6" t="s">
        <v>1344</v>
      </c>
      <c r="C229" s="13" t="s">
        <v>1346</v>
      </c>
      <c r="D229" s="14" t="s">
        <v>1344</v>
      </c>
      <c r="E229" s="15">
        <v>4</v>
      </c>
      <c r="F229" s="15">
        <v>25</v>
      </c>
      <c r="G229" s="15">
        <v>1</v>
      </c>
      <c r="H229" s="10">
        <v>3141932.8850783147</v>
      </c>
      <c r="I229" s="10">
        <v>1000000</v>
      </c>
      <c r="J229" s="10">
        <v>3191932.8850783147</v>
      </c>
      <c r="K229" s="10">
        <v>1050000</v>
      </c>
      <c r="L229" s="10">
        <v>3241932.8850783147</v>
      </c>
      <c r="M229" s="10">
        <v>1100000</v>
      </c>
      <c r="N229" s="10">
        <v>3291932.8850783147</v>
      </c>
      <c r="O229" s="10">
        <v>1150000</v>
      </c>
      <c r="P229" s="16">
        <v>3341932.8850783147</v>
      </c>
      <c r="Q229" s="17">
        <v>1200000</v>
      </c>
    </row>
    <row r="230" spans="1:17" ht="27" hidden="1" customHeight="1" x14ac:dyDescent="0.25">
      <c r="A230" s="12">
        <v>225</v>
      </c>
      <c r="B230" s="6" t="s">
        <v>1344</v>
      </c>
      <c r="C230" s="13" t="s">
        <v>1347</v>
      </c>
      <c r="D230" s="14" t="s">
        <v>1344</v>
      </c>
      <c r="E230" s="15">
        <v>1</v>
      </c>
      <c r="F230" s="15">
        <v>50</v>
      </c>
      <c r="G230" s="15">
        <v>2</v>
      </c>
      <c r="H230" s="10">
        <v>754837.96716523287</v>
      </c>
      <c r="I230" s="10">
        <v>1000000</v>
      </c>
      <c r="J230" s="10">
        <v>804837.96716523287</v>
      </c>
      <c r="K230" s="10">
        <v>1050000</v>
      </c>
      <c r="L230" s="10">
        <v>854837.96716523287</v>
      </c>
      <c r="M230" s="10">
        <v>1100000</v>
      </c>
      <c r="N230" s="10">
        <v>904837.96716523287</v>
      </c>
      <c r="O230" s="10">
        <v>1150000</v>
      </c>
      <c r="P230" s="16">
        <v>954837.96716523287</v>
      </c>
      <c r="Q230" s="17">
        <v>1200000</v>
      </c>
    </row>
    <row r="231" spans="1:17" ht="27" hidden="1" customHeight="1" x14ac:dyDescent="0.25">
      <c r="A231" s="12">
        <v>226</v>
      </c>
      <c r="B231" s="6" t="s">
        <v>1344</v>
      </c>
      <c r="C231" s="13" t="s">
        <v>1348</v>
      </c>
      <c r="D231" s="14" t="s">
        <v>1344</v>
      </c>
      <c r="E231" s="15">
        <v>1</v>
      </c>
      <c r="F231" s="15">
        <v>50</v>
      </c>
      <c r="G231" s="15">
        <v>2</v>
      </c>
      <c r="H231" s="10">
        <v>754837.96716523287</v>
      </c>
      <c r="I231" s="10">
        <v>1000000</v>
      </c>
      <c r="J231" s="10">
        <v>804837.96716523287</v>
      </c>
      <c r="K231" s="10">
        <v>1050000</v>
      </c>
      <c r="L231" s="10">
        <v>854837.96716523287</v>
      </c>
      <c r="M231" s="10">
        <v>1100000</v>
      </c>
      <c r="N231" s="10">
        <v>904837.96716523287</v>
      </c>
      <c r="O231" s="10">
        <v>1150000</v>
      </c>
      <c r="P231" s="16">
        <v>954837.96716523287</v>
      </c>
      <c r="Q231" s="17">
        <v>1200000</v>
      </c>
    </row>
    <row r="232" spans="1:17" ht="27" hidden="1" customHeight="1" x14ac:dyDescent="0.25">
      <c r="A232" s="12">
        <v>227</v>
      </c>
      <c r="B232" s="6" t="s">
        <v>1344</v>
      </c>
      <c r="C232" s="13" t="s">
        <v>1349</v>
      </c>
      <c r="D232" s="14" t="s">
        <v>1344</v>
      </c>
      <c r="E232" s="15">
        <v>1</v>
      </c>
      <c r="F232" s="15">
        <v>20</v>
      </c>
      <c r="G232" s="15">
        <v>2</v>
      </c>
      <c r="H232" s="10">
        <v>260368.30559752299</v>
      </c>
      <c r="I232" s="10">
        <v>1000000</v>
      </c>
      <c r="J232" s="10">
        <v>310368.30559752299</v>
      </c>
      <c r="K232" s="10">
        <v>1050000</v>
      </c>
      <c r="L232" s="10">
        <v>360368.30559752299</v>
      </c>
      <c r="M232" s="10">
        <v>1100000</v>
      </c>
      <c r="N232" s="10">
        <v>410368.30559752299</v>
      </c>
      <c r="O232" s="10">
        <v>1150000</v>
      </c>
      <c r="P232" s="16">
        <v>460368.30559752299</v>
      </c>
      <c r="Q232" s="17">
        <v>1200000</v>
      </c>
    </row>
    <row r="233" spans="1:17" ht="27" hidden="1" customHeight="1" x14ac:dyDescent="0.25">
      <c r="A233" s="12">
        <v>228</v>
      </c>
      <c r="B233" s="6" t="s">
        <v>1344</v>
      </c>
      <c r="C233" s="13" t="s">
        <v>1350</v>
      </c>
      <c r="D233" s="14" t="s">
        <v>1344</v>
      </c>
      <c r="E233" s="15">
        <v>4</v>
      </c>
      <c r="F233" s="15">
        <v>40</v>
      </c>
      <c r="G233" s="15">
        <v>1</v>
      </c>
      <c r="H233" s="10">
        <v>3455665.3600040339</v>
      </c>
      <c r="I233" s="10">
        <v>1000000</v>
      </c>
      <c r="J233" s="10">
        <v>3505665.3600040339</v>
      </c>
      <c r="K233" s="10">
        <v>1050000</v>
      </c>
      <c r="L233" s="10">
        <v>3555665.3600040339</v>
      </c>
      <c r="M233" s="10">
        <v>1100000</v>
      </c>
      <c r="N233" s="10">
        <v>3605665.3600040339</v>
      </c>
      <c r="O233" s="10">
        <v>1150000</v>
      </c>
      <c r="P233" s="16">
        <v>3655665.3600040339</v>
      </c>
      <c r="Q233" s="17">
        <v>1200000</v>
      </c>
    </row>
    <row r="234" spans="1:17" ht="27" hidden="1" customHeight="1" x14ac:dyDescent="0.25">
      <c r="A234" s="12">
        <v>229</v>
      </c>
      <c r="B234" s="6" t="s">
        <v>1344</v>
      </c>
      <c r="C234" s="13" t="s">
        <v>1351</v>
      </c>
      <c r="D234" s="14" t="s">
        <v>1344</v>
      </c>
      <c r="E234" s="15">
        <v>5</v>
      </c>
      <c r="F234" s="15">
        <v>50</v>
      </c>
      <c r="G234" s="15">
        <v>1</v>
      </c>
      <c r="H234" s="10">
        <v>5639857.2098945044</v>
      </c>
      <c r="I234" s="10">
        <v>1000000</v>
      </c>
      <c r="J234" s="10">
        <v>5689857.2098945044</v>
      </c>
      <c r="K234" s="10">
        <v>1050000</v>
      </c>
      <c r="L234" s="10">
        <v>5739857.2098945044</v>
      </c>
      <c r="M234" s="10">
        <v>1100000</v>
      </c>
      <c r="N234" s="10">
        <v>5789857.2098945044</v>
      </c>
      <c r="O234" s="10">
        <v>1150000</v>
      </c>
      <c r="P234" s="16">
        <v>5839857.2098945044</v>
      </c>
      <c r="Q234" s="17">
        <v>1200000</v>
      </c>
    </row>
    <row r="235" spans="1:17" ht="27" hidden="1" customHeight="1" x14ac:dyDescent="0.25">
      <c r="A235" s="12">
        <v>230</v>
      </c>
      <c r="B235" s="6" t="s">
        <v>1344</v>
      </c>
      <c r="C235" s="13" t="s">
        <v>1352</v>
      </c>
      <c r="D235" s="14" t="s">
        <v>1344</v>
      </c>
      <c r="E235" s="15">
        <v>1</v>
      </c>
      <c r="F235" s="15">
        <v>50</v>
      </c>
      <c r="G235" s="15">
        <v>2</v>
      </c>
      <c r="H235" s="10">
        <v>1897233.3921664935</v>
      </c>
      <c r="I235" s="10">
        <v>1000000</v>
      </c>
      <c r="J235" s="10">
        <v>1947233.3921664935</v>
      </c>
      <c r="K235" s="10">
        <v>1050000</v>
      </c>
      <c r="L235" s="10">
        <v>1997233.3921664935</v>
      </c>
      <c r="M235" s="10">
        <v>1100000</v>
      </c>
      <c r="N235" s="10">
        <v>2047233.3921664935</v>
      </c>
      <c r="O235" s="10">
        <v>1150000</v>
      </c>
      <c r="P235" s="16">
        <v>2097233.3921664935</v>
      </c>
      <c r="Q235" s="17">
        <v>1200000</v>
      </c>
    </row>
    <row r="236" spans="1:17" ht="27" hidden="1" customHeight="1" x14ac:dyDescent="0.25">
      <c r="A236" s="12">
        <v>231</v>
      </c>
      <c r="B236" s="6" t="s">
        <v>1344</v>
      </c>
      <c r="C236" s="13" t="s">
        <v>1352</v>
      </c>
      <c r="D236" s="14" t="s">
        <v>1344</v>
      </c>
      <c r="E236" s="15">
        <v>1</v>
      </c>
      <c r="F236" s="15">
        <v>50</v>
      </c>
      <c r="G236" s="15">
        <v>2</v>
      </c>
      <c r="H236" s="10">
        <v>1897233.3921664935</v>
      </c>
      <c r="I236" s="10">
        <v>1000000</v>
      </c>
      <c r="J236" s="10">
        <v>1947233.3921664935</v>
      </c>
      <c r="K236" s="10">
        <v>1050000</v>
      </c>
      <c r="L236" s="10">
        <v>1997233.3921664935</v>
      </c>
      <c r="M236" s="10">
        <v>1100000</v>
      </c>
      <c r="N236" s="10">
        <v>2047233.3921664935</v>
      </c>
      <c r="O236" s="10">
        <v>1150000</v>
      </c>
      <c r="P236" s="16">
        <v>2097233.3921664935</v>
      </c>
      <c r="Q236" s="17">
        <v>1200000</v>
      </c>
    </row>
    <row r="237" spans="1:17" ht="27" hidden="1" customHeight="1" x14ac:dyDescent="0.25">
      <c r="A237" s="12">
        <v>232</v>
      </c>
      <c r="B237" s="6" t="s">
        <v>1344</v>
      </c>
      <c r="C237" s="13" t="s">
        <v>1178</v>
      </c>
      <c r="D237" s="14" t="s">
        <v>1344</v>
      </c>
      <c r="E237" s="15">
        <v>4</v>
      </c>
      <c r="F237" s="15">
        <v>40</v>
      </c>
      <c r="G237" s="15">
        <v>2</v>
      </c>
      <c r="H237" s="10">
        <v>2787278.7829883713</v>
      </c>
      <c r="I237" s="10">
        <v>1000000</v>
      </c>
      <c r="J237" s="10">
        <v>2837278.7829883713</v>
      </c>
      <c r="K237" s="10">
        <v>1050000</v>
      </c>
      <c r="L237" s="10">
        <v>2887278.7829883713</v>
      </c>
      <c r="M237" s="10">
        <v>1100000</v>
      </c>
      <c r="N237" s="10">
        <v>2937278.7829883713</v>
      </c>
      <c r="O237" s="10">
        <v>1150000</v>
      </c>
      <c r="P237" s="16">
        <v>2987278.7829883713</v>
      </c>
      <c r="Q237" s="17">
        <v>1200000</v>
      </c>
    </row>
    <row r="238" spans="1:17" ht="27" hidden="1" customHeight="1" x14ac:dyDescent="0.25">
      <c r="A238" s="12">
        <v>233</v>
      </c>
      <c r="B238" s="6" t="s">
        <v>1344</v>
      </c>
      <c r="C238" s="13" t="s">
        <v>1182</v>
      </c>
      <c r="D238" s="14" t="s">
        <v>1344</v>
      </c>
      <c r="E238" s="15">
        <v>4</v>
      </c>
      <c r="F238" s="15">
        <v>40</v>
      </c>
      <c r="G238" s="15">
        <v>1</v>
      </c>
      <c r="H238" s="10">
        <v>4420733.733960323</v>
      </c>
      <c r="I238" s="10">
        <v>1000000</v>
      </c>
      <c r="J238" s="10">
        <v>4470733.733960323</v>
      </c>
      <c r="K238" s="10">
        <v>1050000</v>
      </c>
      <c r="L238" s="10">
        <v>4520733.733960323</v>
      </c>
      <c r="M238" s="10">
        <v>1100000</v>
      </c>
      <c r="N238" s="10">
        <v>4570733.733960323</v>
      </c>
      <c r="O238" s="10">
        <v>1150000</v>
      </c>
      <c r="P238" s="16">
        <v>4620733.733960323</v>
      </c>
      <c r="Q238" s="17">
        <v>1200000</v>
      </c>
    </row>
    <row r="239" spans="1:17" ht="27" hidden="1" customHeight="1" x14ac:dyDescent="0.25">
      <c r="A239" s="12">
        <v>234</v>
      </c>
      <c r="B239" s="6" t="s">
        <v>1344</v>
      </c>
      <c r="C239" s="13" t="s">
        <v>1053</v>
      </c>
      <c r="D239" s="14" t="s">
        <v>1344</v>
      </c>
      <c r="E239" s="15">
        <v>1</v>
      </c>
      <c r="F239" s="15">
        <v>35</v>
      </c>
      <c r="G239" s="15">
        <v>2</v>
      </c>
      <c r="H239" s="10">
        <v>447925.76343355083</v>
      </c>
      <c r="I239" s="10">
        <v>1000000</v>
      </c>
      <c r="J239" s="10">
        <v>497925.76343355083</v>
      </c>
      <c r="K239" s="10">
        <v>1050000</v>
      </c>
      <c r="L239" s="10">
        <v>547925.76343355083</v>
      </c>
      <c r="M239" s="10">
        <v>1100000</v>
      </c>
      <c r="N239" s="10">
        <v>597925.76343355083</v>
      </c>
      <c r="O239" s="10">
        <v>1150000</v>
      </c>
      <c r="P239" s="16">
        <v>647925.76343355083</v>
      </c>
      <c r="Q239" s="17">
        <v>1200000</v>
      </c>
    </row>
    <row r="240" spans="1:17" ht="27" hidden="1" customHeight="1" x14ac:dyDescent="0.25">
      <c r="A240" s="12">
        <v>235</v>
      </c>
      <c r="B240" s="6" t="s">
        <v>1344</v>
      </c>
      <c r="C240" s="13" t="s">
        <v>1353</v>
      </c>
      <c r="D240" s="14" t="s">
        <v>1344</v>
      </c>
      <c r="E240" s="15">
        <v>1</v>
      </c>
      <c r="F240" s="15">
        <v>35</v>
      </c>
      <c r="G240" s="15">
        <v>1</v>
      </c>
      <c r="H240" s="10">
        <v>294469.66156770987</v>
      </c>
      <c r="I240" s="10">
        <v>1000000</v>
      </c>
      <c r="J240" s="10">
        <v>344469.66156770987</v>
      </c>
      <c r="K240" s="10">
        <v>1050000</v>
      </c>
      <c r="L240" s="10">
        <v>394469.66156770987</v>
      </c>
      <c r="M240" s="10">
        <v>1100000</v>
      </c>
      <c r="N240" s="10">
        <v>444469.66156770987</v>
      </c>
      <c r="O240" s="10">
        <v>1150000</v>
      </c>
      <c r="P240" s="16">
        <v>494469.66156770987</v>
      </c>
      <c r="Q240" s="17">
        <v>1200000</v>
      </c>
    </row>
    <row r="241" spans="1:17" ht="27" hidden="1" customHeight="1" x14ac:dyDescent="0.25">
      <c r="A241" s="12">
        <v>236</v>
      </c>
      <c r="B241" s="6" t="s">
        <v>1344</v>
      </c>
      <c r="C241" s="13" t="s">
        <v>1354</v>
      </c>
      <c r="D241" s="14" t="s">
        <v>1344</v>
      </c>
      <c r="E241" s="15">
        <v>1</v>
      </c>
      <c r="F241" s="15">
        <v>35</v>
      </c>
      <c r="G241" s="15">
        <v>1</v>
      </c>
      <c r="H241" s="10">
        <v>424054.81425441999</v>
      </c>
      <c r="I241" s="10">
        <v>1000000</v>
      </c>
      <c r="J241" s="10">
        <v>474054.81425441999</v>
      </c>
      <c r="K241" s="10">
        <v>1050000</v>
      </c>
      <c r="L241" s="10">
        <v>524054.81425441999</v>
      </c>
      <c r="M241" s="10">
        <v>1100000</v>
      </c>
      <c r="N241" s="10">
        <v>574054.81425441999</v>
      </c>
      <c r="O241" s="10">
        <v>1150000</v>
      </c>
      <c r="P241" s="16">
        <v>624054.81425441999</v>
      </c>
      <c r="Q241" s="17">
        <v>1200000</v>
      </c>
    </row>
    <row r="242" spans="1:17" ht="27" hidden="1" customHeight="1" x14ac:dyDescent="0.25">
      <c r="A242" s="12">
        <v>237</v>
      </c>
      <c r="B242" s="6" t="s">
        <v>1344</v>
      </c>
      <c r="C242" s="13" t="s">
        <v>1355</v>
      </c>
      <c r="D242" s="14" t="s">
        <v>1344</v>
      </c>
      <c r="E242" s="15">
        <v>1</v>
      </c>
      <c r="F242" s="15">
        <v>35</v>
      </c>
      <c r="G242" s="15">
        <v>1</v>
      </c>
      <c r="H242" s="10">
        <v>557050.10253814887</v>
      </c>
      <c r="I242" s="10">
        <v>1000000</v>
      </c>
      <c r="J242" s="10">
        <v>607050.10253814887</v>
      </c>
      <c r="K242" s="10">
        <v>1050000</v>
      </c>
      <c r="L242" s="10">
        <v>657050.10253814887</v>
      </c>
      <c r="M242" s="10">
        <v>1100000</v>
      </c>
      <c r="N242" s="10">
        <v>707050.10253814887</v>
      </c>
      <c r="O242" s="10">
        <v>1150000</v>
      </c>
      <c r="P242" s="16">
        <v>757050.10253814887</v>
      </c>
      <c r="Q242" s="17">
        <v>1200000</v>
      </c>
    </row>
    <row r="243" spans="1:17" ht="27" hidden="1" customHeight="1" x14ac:dyDescent="0.25">
      <c r="A243" s="12">
        <v>238</v>
      </c>
      <c r="B243" s="6" t="s">
        <v>1344</v>
      </c>
      <c r="C243" s="13" t="s">
        <v>1356</v>
      </c>
      <c r="D243" s="14" t="s">
        <v>1344</v>
      </c>
      <c r="E243" s="15">
        <v>1</v>
      </c>
      <c r="F243" s="15">
        <v>35</v>
      </c>
      <c r="G243" s="15">
        <v>1</v>
      </c>
      <c r="H243" s="10">
        <v>236497.35641839216</v>
      </c>
      <c r="I243" s="10">
        <v>1000000</v>
      </c>
      <c r="J243" s="10">
        <v>286497.35641839216</v>
      </c>
      <c r="K243" s="10">
        <v>1050000</v>
      </c>
      <c r="L243" s="10">
        <v>336497.35641839216</v>
      </c>
      <c r="M243" s="10">
        <v>1100000</v>
      </c>
      <c r="N243" s="10">
        <v>386497.35641839216</v>
      </c>
      <c r="O243" s="10">
        <v>1150000</v>
      </c>
      <c r="P243" s="16">
        <v>436497.35641839216</v>
      </c>
      <c r="Q243" s="17">
        <v>1200000</v>
      </c>
    </row>
    <row r="244" spans="1:17" ht="27" hidden="1" customHeight="1" x14ac:dyDescent="0.25">
      <c r="A244" s="12">
        <v>239</v>
      </c>
      <c r="B244" s="6" t="s">
        <v>1344</v>
      </c>
      <c r="C244" s="13" t="s">
        <v>737</v>
      </c>
      <c r="D244" s="14" t="s">
        <v>1344</v>
      </c>
      <c r="E244" s="15">
        <v>1</v>
      </c>
      <c r="F244" s="15">
        <v>35</v>
      </c>
      <c r="G244" s="15">
        <v>1</v>
      </c>
      <c r="H244" s="10">
        <v>219446.67843329872</v>
      </c>
      <c r="I244" s="10">
        <v>1000000</v>
      </c>
      <c r="J244" s="10">
        <v>269446.67843329872</v>
      </c>
      <c r="K244" s="10">
        <v>1050000</v>
      </c>
      <c r="L244" s="10">
        <v>319446.67843329872</v>
      </c>
      <c r="M244" s="10">
        <v>1100000</v>
      </c>
      <c r="N244" s="10">
        <v>369446.67843329872</v>
      </c>
      <c r="O244" s="10">
        <v>1150000</v>
      </c>
      <c r="P244" s="16">
        <v>419446.67843329872</v>
      </c>
      <c r="Q244" s="17">
        <v>1200000</v>
      </c>
    </row>
    <row r="245" spans="1:17" ht="27" hidden="1" customHeight="1" x14ac:dyDescent="0.25">
      <c r="A245" s="12">
        <v>240</v>
      </c>
      <c r="B245" s="6" t="s">
        <v>1344</v>
      </c>
      <c r="C245" s="13" t="s">
        <v>1357</v>
      </c>
      <c r="D245" s="14" t="s">
        <v>1344</v>
      </c>
      <c r="E245" s="15">
        <v>5</v>
      </c>
      <c r="F245" s="15">
        <v>40</v>
      </c>
      <c r="G245" s="15">
        <v>1</v>
      </c>
      <c r="H245" s="10">
        <v>5467645.3622450605</v>
      </c>
      <c r="I245" s="10">
        <v>1000000</v>
      </c>
      <c r="J245" s="10">
        <v>5517645.3622450605</v>
      </c>
      <c r="K245" s="10">
        <v>1050000</v>
      </c>
      <c r="L245" s="10">
        <v>5567645.3622450605</v>
      </c>
      <c r="M245" s="10">
        <v>1100000</v>
      </c>
      <c r="N245" s="10">
        <v>5617645.3622450605</v>
      </c>
      <c r="O245" s="10">
        <v>1150000</v>
      </c>
      <c r="P245" s="16">
        <v>5667645.3622450605</v>
      </c>
      <c r="Q245" s="17">
        <v>1200000</v>
      </c>
    </row>
    <row r="246" spans="1:17" ht="27" hidden="1" customHeight="1" x14ac:dyDescent="0.25">
      <c r="A246" s="12">
        <v>241</v>
      </c>
      <c r="B246" s="6" t="s">
        <v>1344</v>
      </c>
      <c r="C246" s="13" t="s">
        <v>1358</v>
      </c>
      <c r="D246" s="14" t="s">
        <v>1344</v>
      </c>
      <c r="E246" s="15">
        <v>1</v>
      </c>
      <c r="F246" s="15">
        <v>35</v>
      </c>
      <c r="G246" s="15">
        <v>2</v>
      </c>
      <c r="H246" s="10">
        <v>447925.76343355083</v>
      </c>
      <c r="I246" s="10">
        <v>1000000</v>
      </c>
      <c r="J246" s="10">
        <v>497925.76343355083</v>
      </c>
      <c r="K246" s="10">
        <v>1050000</v>
      </c>
      <c r="L246" s="10">
        <v>547925.76343355083</v>
      </c>
      <c r="M246" s="10">
        <v>1100000</v>
      </c>
      <c r="N246" s="10">
        <v>597925.76343355083</v>
      </c>
      <c r="O246" s="10">
        <v>1150000</v>
      </c>
      <c r="P246" s="16">
        <v>647925.76343355083</v>
      </c>
      <c r="Q246" s="17">
        <v>1200000</v>
      </c>
    </row>
    <row r="247" spans="1:17" ht="27" hidden="1" customHeight="1" x14ac:dyDescent="0.25">
      <c r="A247" s="12">
        <v>242</v>
      </c>
      <c r="B247" s="6" t="s">
        <v>1344</v>
      </c>
      <c r="C247" s="13" t="s">
        <v>1359</v>
      </c>
      <c r="D247" s="14" t="s">
        <v>1344</v>
      </c>
      <c r="E247" s="15">
        <v>1</v>
      </c>
      <c r="F247" s="15">
        <v>27</v>
      </c>
      <c r="G247" s="15">
        <v>1</v>
      </c>
      <c r="H247" s="10">
        <v>229677.08522435476</v>
      </c>
      <c r="I247" s="10">
        <v>1000000</v>
      </c>
      <c r="J247" s="10">
        <v>279677.08522435476</v>
      </c>
      <c r="K247" s="10">
        <v>1050000</v>
      </c>
      <c r="L247" s="10">
        <v>329677.08522435476</v>
      </c>
      <c r="M247" s="10">
        <v>1100000</v>
      </c>
      <c r="N247" s="10">
        <v>379677.08522435476</v>
      </c>
      <c r="O247" s="10">
        <v>1150000</v>
      </c>
      <c r="P247" s="16">
        <v>429677.08522435476</v>
      </c>
      <c r="Q247" s="17">
        <v>1200000</v>
      </c>
    </row>
    <row r="248" spans="1:17" ht="27" hidden="1" customHeight="1" x14ac:dyDescent="0.25">
      <c r="A248" s="12">
        <v>243</v>
      </c>
      <c r="B248" s="6" t="s">
        <v>1344</v>
      </c>
      <c r="C248" s="13" t="s">
        <v>1360</v>
      </c>
      <c r="D248" s="14" t="s">
        <v>1344</v>
      </c>
      <c r="E248" s="15">
        <v>1</v>
      </c>
      <c r="F248" s="15">
        <v>27</v>
      </c>
      <c r="G248" s="15">
        <v>1</v>
      </c>
      <c r="H248" s="10">
        <v>1174284.6455985315</v>
      </c>
      <c r="I248" s="10">
        <v>1000000</v>
      </c>
      <c r="J248" s="10">
        <v>1224284.6455985315</v>
      </c>
      <c r="K248" s="10">
        <v>1050000</v>
      </c>
      <c r="L248" s="10">
        <v>1274284.6455985315</v>
      </c>
      <c r="M248" s="10">
        <v>1100000</v>
      </c>
      <c r="N248" s="10">
        <v>1324284.6455985315</v>
      </c>
      <c r="O248" s="10">
        <v>1150000</v>
      </c>
      <c r="P248" s="16">
        <v>1374284.6455985315</v>
      </c>
      <c r="Q248" s="17">
        <v>1200000</v>
      </c>
    </row>
    <row r="249" spans="1:17" ht="27" hidden="1" customHeight="1" x14ac:dyDescent="0.25">
      <c r="A249" s="12">
        <v>244</v>
      </c>
      <c r="B249" s="6" t="s">
        <v>1344</v>
      </c>
      <c r="C249" s="13" t="s">
        <v>1174</v>
      </c>
      <c r="D249" s="14" t="s">
        <v>1344</v>
      </c>
      <c r="E249" s="15">
        <v>6</v>
      </c>
      <c r="F249" s="15">
        <v>35</v>
      </c>
      <c r="G249" s="15">
        <v>1</v>
      </c>
      <c r="H249" s="10">
        <v>6577644.4990746435</v>
      </c>
      <c r="I249" s="10">
        <v>1000000</v>
      </c>
      <c r="J249" s="10">
        <v>6627644.4990746435</v>
      </c>
      <c r="K249" s="10">
        <v>1050000</v>
      </c>
      <c r="L249" s="10">
        <v>6677644.4990746435</v>
      </c>
      <c r="M249" s="10">
        <v>1100000</v>
      </c>
      <c r="N249" s="10">
        <v>6727644.4990746435</v>
      </c>
      <c r="O249" s="10">
        <v>1150000</v>
      </c>
      <c r="P249" s="16">
        <v>6777644.4990746435</v>
      </c>
      <c r="Q249" s="17">
        <v>1200000</v>
      </c>
    </row>
    <row r="250" spans="1:17" ht="27" hidden="1" customHeight="1" x14ac:dyDescent="0.25">
      <c r="A250" s="12">
        <v>245</v>
      </c>
      <c r="B250" s="6" t="s">
        <v>1344</v>
      </c>
      <c r="C250" s="13" t="s">
        <v>1361</v>
      </c>
      <c r="D250" s="14" t="s">
        <v>1344</v>
      </c>
      <c r="E250" s="15">
        <v>1</v>
      </c>
      <c r="F250" s="15">
        <v>35</v>
      </c>
      <c r="G250" s="15">
        <v>2</v>
      </c>
      <c r="H250" s="10">
        <v>601381.86529939179</v>
      </c>
      <c r="I250" s="10">
        <v>1000000</v>
      </c>
      <c r="J250" s="10">
        <v>651381.86529939179</v>
      </c>
      <c r="K250" s="10">
        <v>1050000</v>
      </c>
      <c r="L250" s="10">
        <v>701381.86529939179</v>
      </c>
      <c r="M250" s="10">
        <v>1100000</v>
      </c>
      <c r="N250" s="10">
        <v>751381.86529939179</v>
      </c>
      <c r="O250" s="10">
        <v>1150000</v>
      </c>
      <c r="P250" s="16">
        <v>801381.86529939179</v>
      </c>
      <c r="Q250" s="17">
        <v>1200000</v>
      </c>
    </row>
    <row r="251" spans="1:17" ht="27" hidden="1" customHeight="1" x14ac:dyDescent="0.25">
      <c r="A251" s="12">
        <v>246</v>
      </c>
      <c r="B251" s="6" t="s">
        <v>1344</v>
      </c>
      <c r="C251" s="13" t="s">
        <v>1361</v>
      </c>
      <c r="D251" s="14" t="s">
        <v>1344</v>
      </c>
      <c r="E251" s="15">
        <v>1</v>
      </c>
      <c r="F251" s="15">
        <v>35</v>
      </c>
      <c r="G251" s="15">
        <v>1</v>
      </c>
      <c r="H251" s="10">
        <v>601381.86529939179</v>
      </c>
      <c r="I251" s="10">
        <v>1000000</v>
      </c>
      <c r="J251" s="10">
        <v>651381.86529939179</v>
      </c>
      <c r="K251" s="10">
        <v>1050000</v>
      </c>
      <c r="L251" s="10">
        <v>701381.86529939179</v>
      </c>
      <c r="M251" s="10">
        <v>1100000</v>
      </c>
      <c r="N251" s="10">
        <v>751381.86529939179</v>
      </c>
      <c r="O251" s="10">
        <v>1150000</v>
      </c>
      <c r="P251" s="16">
        <v>801381.86529939179</v>
      </c>
      <c r="Q251" s="17">
        <v>1200000</v>
      </c>
    </row>
    <row r="252" spans="1:17" ht="27" hidden="1" customHeight="1" x14ac:dyDescent="0.25">
      <c r="A252" s="12">
        <v>247</v>
      </c>
      <c r="B252" s="6" t="s">
        <v>1344</v>
      </c>
      <c r="C252" s="13" t="s">
        <v>1362</v>
      </c>
      <c r="D252" s="14" t="s">
        <v>1344</v>
      </c>
      <c r="E252" s="15">
        <v>1</v>
      </c>
      <c r="F252" s="15">
        <v>35</v>
      </c>
      <c r="G252" s="15">
        <v>1</v>
      </c>
      <c r="H252" s="10">
        <v>933870.08600871405</v>
      </c>
      <c r="I252" s="10">
        <v>1000000</v>
      </c>
      <c r="J252" s="10">
        <v>983870.08600871405</v>
      </c>
      <c r="K252" s="10">
        <v>1050000</v>
      </c>
      <c r="L252" s="10">
        <v>1033870.086008714</v>
      </c>
      <c r="M252" s="10">
        <v>1100000</v>
      </c>
      <c r="N252" s="10">
        <v>1083870.086008714</v>
      </c>
      <c r="O252" s="10">
        <v>1150000</v>
      </c>
      <c r="P252" s="16">
        <v>1133870.086008714</v>
      </c>
      <c r="Q252" s="17">
        <v>1200000</v>
      </c>
    </row>
    <row r="253" spans="1:17" ht="27" hidden="1" customHeight="1" x14ac:dyDescent="0.25">
      <c r="A253" s="12">
        <v>248</v>
      </c>
      <c r="B253" s="6" t="s">
        <v>1344</v>
      </c>
      <c r="C253" s="13" t="s">
        <v>1362</v>
      </c>
      <c r="D253" s="14" t="s">
        <v>1344</v>
      </c>
      <c r="E253" s="15">
        <v>1</v>
      </c>
      <c r="F253" s="15">
        <v>35</v>
      </c>
      <c r="G253" s="15">
        <v>1</v>
      </c>
      <c r="H253" s="10">
        <v>933870.08600871405</v>
      </c>
      <c r="I253" s="10">
        <v>1000000</v>
      </c>
      <c r="J253" s="10">
        <v>983870.08600871405</v>
      </c>
      <c r="K253" s="10">
        <v>1050000</v>
      </c>
      <c r="L253" s="10">
        <v>1033870.086008714</v>
      </c>
      <c r="M253" s="10">
        <v>1100000</v>
      </c>
      <c r="N253" s="10">
        <v>1083870.086008714</v>
      </c>
      <c r="O253" s="10">
        <v>1150000</v>
      </c>
      <c r="P253" s="16">
        <v>1133870.086008714</v>
      </c>
      <c r="Q253" s="17">
        <v>1200000</v>
      </c>
    </row>
    <row r="254" spans="1:17" ht="27" hidden="1" customHeight="1" x14ac:dyDescent="0.25">
      <c r="A254" s="12">
        <v>249</v>
      </c>
      <c r="B254" s="6" t="s">
        <v>1344</v>
      </c>
      <c r="C254" s="13" t="s">
        <v>1363</v>
      </c>
      <c r="D254" s="14" t="s">
        <v>1344</v>
      </c>
      <c r="E254" s="15">
        <v>1</v>
      </c>
      <c r="F254" s="15">
        <v>35</v>
      </c>
      <c r="G254" s="15">
        <v>3</v>
      </c>
      <c r="H254" s="10">
        <v>311520.33955280326</v>
      </c>
      <c r="I254" s="10">
        <v>1000000</v>
      </c>
      <c r="J254" s="10">
        <v>361520.33955280326</v>
      </c>
      <c r="K254" s="10">
        <v>1050000</v>
      </c>
      <c r="L254" s="10">
        <v>411520.33955280326</v>
      </c>
      <c r="M254" s="10">
        <v>1100000</v>
      </c>
      <c r="N254" s="10">
        <v>461520.33955280326</v>
      </c>
      <c r="O254" s="10">
        <v>1150000</v>
      </c>
      <c r="P254" s="16">
        <v>511520.33955280326</v>
      </c>
      <c r="Q254" s="17">
        <v>1200000</v>
      </c>
    </row>
    <row r="255" spans="1:17" ht="27" hidden="1" customHeight="1" x14ac:dyDescent="0.25">
      <c r="A255" s="12">
        <v>250</v>
      </c>
      <c r="B255" s="6" t="s">
        <v>1344</v>
      </c>
      <c r="C255" s="13" t="s">
        <v>1364</v>
      </c>
      <c r="D255" s="14" t="s">
        <v>1344</v>
      </c>
      <c r="E255" s="15">
        <v>1</v>
      </c>
      <c r="F255" s="15">
        <v>30</v>
      </c>
      <c r="G255" s="15">
        <v>2</v>
      </c>
      <c r="H255" s="10">
        <v>345621.69552299019</v>
      </c>
      <c r="I255" s="10">
        <v>1000000</v>
      </c>
      <c r="J255" s="10">
        <v>395621.69552299019</v>
      </c>
      <c r="K255" s="10">
        <v>1050000</v>
      </c>
      <c r="L255" s="10">
        <v>445621.69552299019</v>
      </c>
      <c r="M255" s="10">
        <v>1100000</v>
      </c>
      <c r="N255" s="10">
        <v>495621.69552299019</v>
      </c>
      <c r="O255" s="10">
        <v>1150000</v>
      </c>
      <c r="P255" s="16">
        <v>545621.69552299019</v>
      </c>
      <c r="Q255" s="17">
        <v>1200000</v>
      </c>
    </row>
    <row r="256" spans="1:17" ht="27" hidden="1" customHeight="1" x14ac:dyDescent="0.25">
      <c r="A256" s="12">
        <v>251</v>
      </c>
      <c r="B256" s="6" t="s">
        <v>1344</v>
      </c>
      <c r="C256" s="13" t="s">
        <v>1364</v>
      </c>
      <c r="D256" s="14" t="s">
        <v>1344</v>
      </c>
      <c r="E256" s="15">
        <v>1</v>
      </c>
      <c r="F256" s="15">
        <v>30</v>
      </c>
      <c r="G256" s="15">
        <v>2</v>
      </c>
      <c r="H256" s="10">
        <v>345621.69552299019</v>
      </c>
      <c r="I256" s="10">
        <v>1000000</v>
      </c>
      <c r="J256" s="10">
        <v>395621.69552299019</v>
      </c>
      <c r="K256" s="10">
        <v>1050000</v>
      </c>
      <c r="L256" s="10">
        <v>445621.69552299019</v>
      </c>
      <c r="M256" s="10">
        <v>1100000</v>
      </c>
      <c r="N256" s="10">
        <v>495621.69552299019</v>
      </c>
      <c r="O256" s="10">
        <v>1150000</v>
      </c>
      <c r="P256" s="16">
        <v>545621.69552299019</v>
      </c>
      <c r="Q256" s="17">
        <v>1200000</v>
      </c>
    </row>
    <row r="257" spans="1:17" ht="27" hidden="1" customHeight="1" x14ac:dyDescent="0.25">
      <c r="A257" s="12">
        <v>252</v>
      </c>
      <c r="B257" s="6" t="s">
        <v>1365</v>
      </c>
      <c r="C257" s="13" t="s">
        <v>1104</v>
      </c>
      <c r="D257" s="21" t="s">
        <v>1365</v>
      </c>
      <c r="E257" s="15">
        <v>1</v>
      </c>
      <c r="F257" s="15">
        <v>25</v>
      </c>
      <c r="G257" s="15">
        <v>1</v>
      </c>
      <c r="H257" s="10">
        <v>1314960.3589999999</v>
      </c>
      <c r="I257" s="10">
        <v>1000000</v>
      </c>
      <c r="J257" s="10">
        <v>1364960.3589999999</v>
      </c>
      <c r="K257" s="10">
        <v>1050000</v>
      </c>
      <c r="L257" s="10">
        <v>1414960.3589999999</v>
      </c>
      <c r="M257" s="10">
        <v>1100000</v>
      </c>
      <c r="N257" s="10">
        <v>1464960.3589999999</v>
      </c>
      <c r="O257" s="10">
        <v>1150000</v>
      </c>
      <c r="P257" s="16">
        <v>1514960.3589999999</v>
      </c>
      <c r="Q257" s="17">
        <v>1200000</v>
      </c>
    </row>
    <row r="258" spans="1:17" ht="27" hidden="1" customHeight="1" x14ac:dyDescent="0.25">
      <c r="A258" s="12">
        <v>253</v>
      </c>
      <c r="B258" s="6" t="s">
        <v>1366</v>
      </c>
      <c r="C258" s="13" t="s">
        <v>1123</v>
      </c>
      <c r="D258" s="21" t="s">
        <v>1366</v>
      </c>
      <c r="E258" s="15">
        <v>5</v>
      </c>
      <c r="F258" s="15">
        <v>27</v>
      </c>
      <c r="G258" s="15">
        <v>1</v>
      </c>
      <c r="H258" s="10">
        <v>7238642.6763058063</v>
      </c>
      <c r="I258" s="10">
        <v>1000000</v>
      </c>
      <c r="J258" s="10">
        <v>7288642.6763058063</v>
      </c>
      <c r="K258" s="10">
        <v>1050000</v>
      </c>
      <c r="L258" s="10">
        <v>7338642.6763058063</v>
      </c>
      <c r="M258" s="10">
        <v>1100000</v>
      </c>
      <c r="N258" s="10">
        <v>7388642.6763058063</v>
      </c>
      <c r="O258" s="10">
        <v>1150000</v>
      </c>
      <c r="P258" s="16">
        <v>7438642.6763058063</v>
      </c>
      <c r="Q258" s="17">
        <v>1200000</v>
      </c>
    </row>
    <row r="259" spans="1:17" ht="27" hidden="1" customHeight="1" x14ac:dyDescent="0.25">
      <c r="A259" s="12">
        <v>254</v>
      </c>
      <c r="B259" s="6" t="s">
        <v>1367</v>
      </c>
      <c r="C259" s="13" t="s">
        <v>1368</v>
      </c>
      <c r="D259" s="14" t="s">
        <v>1367</v>
      </c>
      <c r="E259" s="15">
        <v>1</v>
      </c>
      <c r="F259" s="15">
        <v>27</v>
      </c>
      <c r="G259" s="15">
        <v>1</v>
      </c>
      <c r="H259" s="10">
        <v>739934.31055202242</v>
      </c>
      <c r="I259" s="10">
        <v>1000000</v>
      </c>
      <c r="J259" s="10">
        <v>789934.31055202242</v>
      </c>
      <c r="K259" s="10">
        <v>1050000</v>
      </c>
      <c r="L259" s="10">
        <v>839934.31055202242</v>
      </c>
      <c r="M259" s="10">
        <v>1100000</v>
      </c>
      <c r="N259" s="10">
        <v>889934.31055202242</v>
      </c>
      <c r="O259" s="10">
        <v>1150000</v>
      </c>
      <c r="P259" s="16">
        <v>939934.31055202242</v>
      </c>
      <c r="Q259" s="17">
        <v>1200000</v>
      </c>
    </row>
    <row r="260" spans="1:17" ht="27" hidden="1" customHeight="1" x14ac:dyDescent="0.25">
      <c r="A260" s="12">
        <v>255</v>
      </c>
      <c r="B260" s="6" t="s">
        <v>1365</v>
      </c>
      <c r="C260" s="13" t="s">
        <v>1102</v>
      </c>
      <c r="D260" s="21" t="s">
        <v>1365</v>
      </c>
      <c r="E260" s="15">
        <v>3</v>
      </c>
      <c r="F260" s="15">
        <v>40</v>
      </c>
      <c r="G260" s="15">
        <v>1</v>
      </c>
      <c r="H260" s="10">
        <v>2526176.2947856802</v>
      </c>
      <c r="I260" s="10">
        <v>1000000</v>
      </c>
      <c r="J260" s="10">
        <v>2576176.2947856802</v>
      </c>
      <c r="K260" s="10">
        <v>1050000</v>
      </c>
      <c r="L260" s="10">
        <v>2626176.2947856802</v>
      </c>
      <c r="M260" s="10">
        <v>1100000</v>
      </c>
      <c r="N260" s="10">
        <v>2676176.2947856802</v>
      </c>
      <c r="O260" s="10">
        <v>1150000</v>
      </c>
      <c r="P260" s="16">
        <v>2726176.2947856802</v>
      </c>
      <c r="Q260" s="17">
        <v>1200000</v>
      </c>
    </row>
    <row r="261" spans="1:17" ht="27" hidden="1" customHeight="1" x14ac:dyDescent="0.25">
      <c r="A261" s="12">
        <v>256</v>
      </c>
      <c r="B261" s="6" t="s">
        <v>1365</v>
      </c>
      <c r="C261" s="13" t="s">
        <v>697</v>
      </c>
      <c r="D261" s="21" t="s">
        <v>1365</v>
      </c>
      <c r="E261" s="15">
        <v>3</v>
      </c>
      <c r="F261" s="15">
        <v>40</v>
      </c>
      <c r="G261" s="15">
        <v>1</v>
      </c>
      <c r="H261" s="10">
        <v>2210169.9414438689</v>
      </c>
      <c r="I261" s="10">
        <v>1000000</v>
      </c>
      <c r="J261" s="10">
        <v>2260169.9414438689</v>
      </c>
      <c r="K261" s="10">
        <v>1050000</v>
      </c>
      <c r="L261" s="10">
        <v>2310169.9414438689</v>
      </c>
      <c r="M261" s="10">
        <v>1100000</v>
      </c>
      <c r="N261" s="10">
        <v>2360169.9414438689</v>
      </c>
      <c r="O261" s="10">
        <v>1150000</v>
      </c>
      <c r="P261" s="16">
        <v>2410169.9414438689</v>
      </c>
      <c r="Q261" s="17">
        <v>1200000</v>
      </c>
    </row>
    <row r="262" spans="1:17" ht="27" hidden="1" customHeight="1" x14ac:dyDescent="0.25">
      <c r="A262" s="12">
        <v>257</v>
      </c>
      <c r="B262" s="6" t="s">
        <v>1365</v>
      </c>
      <c r="C262" s="13" t="s">
        <v>1369</v>
      </c>
      <c r="D262" s="21" t="s">
        <v>1365</v>
      </c>
      <c r="E262" s="15">
        <v>3</v>
      </c>
      <c r="F262" s="15">
        <v>40</v>
      </c>
      <c r="G262" s="15">
        <v>1</v>
      </c>
      <c r="H262" s="10">
        <v>3115608.0023235697</v>
      </c>
      <c r="I262" s="10">
        <v>1000000</v>
      </c>
      <c r="J262" s="10">
        <v>3165608.0023235697</v>
      </c>
      <c r="K262" s="10">
        <v>1050000</v>
      </c>
      <c r="L262" s="10">
        <v>3215608.0023235697</v>
      </c>
      <c r="M262" s="10">
        <v>1100000</v>
      </c>
      <c r="N262" s="10">
        <v>3265608.0023235697</v>
      </c>
      <c r="O262" s="10">
        <v>1150000</v>
      </c>
      <c r="P262" s="16">
        <v>3315608.0023235697</v>
      </c>
      <c r="Q262" s="17">
        <v>1200000</v>
      </c>
    </row>
    <row r="263" spans="1:17" ht="27" hidden="1" customHeight="1" x14ac:dyDescent="0.25">
      <c r="A263" s="12">
        <v>258</v>
      </c>
      <c r="B263" s="6" t="s">
        <v>1365</v>
      </c>
      <c r="C263" s="22" t="s">
        <v>1370</v>
      </c>
      <c r="D263" s="21" t="s">
        <v>1365</v>
      </c>
      <c r="E263" s="15">
        <v>4</v>
      </c>
      <c r="F263" s="15">
        <v>40</v>
      </c>
      <c r="G263" s="15">
        <v>1</v>
      </c>
      <c r="H263" s="10">
        <v>6079152.9235838093</v>
      </c>
      <c r="I263" s="10">
        <v>1000000</v>
      </c>
      <c r="J263" s="10">
        <v>6129152.9235838093</v>
      </c>
      <c r="K263" s="10">
        <v>1050000</v>
      </c>
      <c r="L263" s="10">
        <v>6179152.9235838093</v>
      </c>
      <c r="M263" s="10">
        <v>1100000</v>
      </c>
      <c r="N263" s="10">
        <v>6229152.9235838093</v>
      </c>
      <c r="O263" s="10">
        <v>1150000</v>
      </c>
      <c r="P263" s="16">
        <v>6279152.9235838093</v>
      </c>
      <c r="Q263" s="17">
        <v>1200000</v>
      </c>
    </row>
    <row r="264" spans="1:17" ht="27" hidden="1" customHeight="1" x14ac:dyDescent="0.25">
      <c r="A264" s="12">
        <v>259</v>
      </c>
      <c r="B264" s="6" t="s">
        <v>1365</v>
      </c>
      <c r="C264" s="23" t="s">
        <v>1371</v>
      </c>
      <c r="D264" s="21" t="s">
        <v>1365</v>
      </c>
      <c r="E264" s="15">
        <v>1</v>
      </c>
      <c r="F264" s="15">
        <v>30</v>
      </c>
      <c r="G264" s="15">
        <v>1</v>
      </c>
      <c r="H264" s="10">
        <v>902610.7370450825</v>
      </c>
      <c r="I264" s="10">
        <v>1000000</v>
      </c>
      <c r="J264" s="10">
        <v>952610.7370450825</v>
      </c>
      <c r="K264" s="10">
        <v>1050000</v>
      </c>
      <c r="L264" s="10">
        <v>1002610.7370450825</v>
      </c>
      <c r="M264" s="10">
        <v>1100000</v>
      </c>
      <c r="N264" s="10">
        <v>1052610.7370450825</v>
      </c>
      <c r="O264" s="10">
        <v>1150000</v>
      </c>
      <c r="P264" s="16">
        <v>1102610.7370450825</v>
      </c>
      <c r="Q264" s="17">
        <v>1200000</v>
      </c>
    </row>
    <row r="265" spans="1:17" ht="27" hidden="1" customHeight="1" x14ac:dyDescent="0.25">
      <c r="A265" s="12">
        <v>260</v>
      </c>
      <c r="B265" s="6" t="s">
        <v>1367</v>
      </c>
      <c r="C265" s="13" t="s">
        <v>171</v>
      </c>
      <c r="D265" s="14" t="s">
        <v>1367</v>
      </c>
      <c r="E265" s="15">
        <v>1</v>
      </c>
      <c r="F265" s="15">
        <v>30</v>
      </c>
      <c r="G265" s="15">
        <v>1</v>
      </c>
      <c r="H265" s="10">
        <v>391090.39749227918</v>
      </c>
      <c r="I265" s="10">
        <v>1000000</v>
      </c>
      <c r="J265" s="10">
        <v>441090.39749227918</v>
      </c>
      <c r="K265" s="10">
        <v>1050000</v>
      </c>
      <c r="L265" s="10">
        <v>491090.39749227918</v>
      </c>
      <c r="M265" s="10">
        <v>1100000</v>
      </c>
      <c r="N265" s="10">
        <v>541090.39749227918</v>
      </c>
      <c r="O265" s="10">
        <v>1150000</v>
      </c>
      <c r="P265" s="16">
        <v>591090.39749227918</v>
      </c>
      <c r="Q265" s="17">
        <v>1200000</v>
      </c>
    </row>
    <row r="266" spans="1:17" ht="27" hidden="1" customHeight="1" x14ac:dyDescent="0.25">
      <c r="A266" s="12">
        <v>261</v>
      </c>
      <c r="B266" s="6" t="s">
        <v>1365</v>
      </c>
      <c r="C266" s="13" t="s">
        <v>1104</v>
      </c>
      <c r="D266" s="21" t="s">
        <v>1365</v>
      </c>
      <c r="E266" s="15">
        <v>1</v>
      </c>
      <c r="F266" s="15">
        <v>25</v>
      </c>
      <c r="G266" s="15">
        <v>1</v>
      </c>
      <c r="H266" s="10">
        <v>1314960.3589999999</v>
      </c>
      <c r="I266" s="10">
        <v>1000000</v>
      </c>
      <c r="J266" s="10">
        <v>1364960.3589999999</v>
      </c>
      <c r="K266" s="10">
        <v>1050000</v>
      </c>
      <c r="L266" s="10">
        <v>1414960.3589999999</v>
      </c>
      <c r="M266" s="10">
        <v>1100000</v>
      </c>
      <c r="N266" s="10">
        <v>1464960.3589999999</v>
      </c>
      <c r="O266" s="10">
        <v>1150000</v>
      </c>
      <c r="P266" s="16">
        <v>1514960.3589999999</v>
      </c>
      <c r="Q266" s="17">
        <v>1200000</v>
      </c>
    </row>
    <row r="267" spans="1:17" ht="27" hidden="1" customHeight="1" x14ac:dyDescent="0.25">
      <c r="A267" s="12">
        <v>262</v>
      </c>
      <c r="B267" s="6" t="s">
        <v>1367</v>
      </c>
      <c r="C267" s="13" t="s">
        <v>1372</v>
      </c>
      <c r="D267" s="14" t="s">
        <v>1367</v>
      </c>
      <c r="E267" s="15">
        <v>1</v>
      </c>
      <c r="F267" s="15">
        <v>27</v>
      </c>
      <c r="G267" s="15">
        <v>1</v>
      </c>
      <c r="H267" s="10">
        <v>762668.32052310719</v>
      </c>
      <c r="I267" s="10">
        <v>1000000</v>
      </c>
      <c r="J267" s="10">
        <v>812668.32052310719</v>
      </c>
      <c r="K267" s="10">
        <v>1050000</v>
      </c>
      <c r="L267" s="10">
        <v>862668.32052310719</v>
      </c>
      <c r="M267" s="10">
        <v>1100000</v>
      </c>
      <c r="N267" s="10">
        <v>912668.32052310719</v>
      </c>
      <c r="O267" s="10">
        <v>1150000</v>
      </c>
      <c r="P267" s="16">
        <v>962668.32052310719</v>
      </c>
      <c r="Q267" s="17">
        <v>1200000</v>
      </c>
    </row>
    <row r="268" spans="1:17" ht="27" hidden="1" customHeight="1" x14ac:dyDescent="0.25">
      <c r="A268" s="12">
        <v>263</v>
      </c>
      <c r="B268" s="6" t="s">
        <v>1365</v>
      </c>
      <c r="C268" s="23" t="s">
        <v>1373</v>
      </c>
      <c r="D268" s="21" t="s">
        <v>1365</v>
      </c>
      <c r="E268" s="15">
        <v>1</v>
      </c>
      <c r="F268" s="15">
        <v>30</v>
      </c>
      <c r="G268" s="15">
        <v>1</v>
      </c>
      <c r="H268" s="10">
        <v>1004914.8049556431</v>
      </c>
      <c r="I268" s="10">
        <v>1000000</v>
      </c>
      <c r="J268" s="10">
        <v>1054914.8049556431</v>
      </c>
      <c r="K268" s="10">
        <v>1050000</v>
      </c>
      <c r="L268" s="10">
        <v>1104914.8049556431</v>
      </c>
      <c r="M268" s="10">
        <v>1100000</v>
      </c>
      <c r="N268" s="10">
        <v>1154914.8049556431</v>
      </c>
      <c r="O268" s="10">
        <v>1150000</v>
      </c>
      <c r="P268" s="16">
        <v>1204914.8049556431</v>
      </c>
      <c r="Q268" s="17">
        <v>1200000</v>
      </c>
    </row>
    <row r="269" spans="1:17" ht="27" hidden="1" customHeight="1" x14ac:dyDescent="0.25">
      <c r="A269" s="12">
        <v>264</v>
      </c>
      <c r="B269" s="6" t="s">
        <v>1367</v>
      </c>
      <c r="C269" s="13" t="s">
        <v>1374</v>
      </c>
      <c r="D269" s="14" t="s">
        <v>1367</v>
      </c>
      <c r="E269" s="15">
        <v>1</v>
      </c>
      <c r="F269" s="15">
        <v>30</v>
      </c>
      <c r="G269" s="15">
        <v>1</v>
      </c>
      <c r="H269" s="10">
        <v>391090.39749227918</v>
      </c>
      <c r="I269" s="10">
        <v>1000000</v>
      </c>
      <c r="J269" s="10">
        <v>441090.39749227918</v>
      </c>
      <c r="K269" s="10">
        <v>1050000</v>
      </c>
      <c r="L269" s="10">
        <v>491090.39749227918</v>
      </c>
      <c r="M269" s="10">
        <v>1100000</v>
      </c>
      <c r="N269" s="10">
        <v>541090.39749227918</v>
      </c>
      <c r="O269" s="10">
        <v>1150000</v>
      </c>
      <c r="P269" s="16">
        <v>591090.39749227918</v>
      </c>
      <c r="Q269" s="17">
        <v>1200000</v>
      </c>
    </row>
    <row r="270" spans="1:17" ht="27" hidden="1" customHeight="1" x14ac:dyDescent="0.25">
      <c r="A270" s="12">
        <v>265</v>
      </c>
      <c r="B270" s="6" t="s">
        <v>1375</v>
      </c>
      <c r="C270" s="23" t="s">
        <v>1376</v>
      </c>
      <c r="D270" s="14" t="s">
        <v>1375</v>
      </c>
      <c r="E270" s="15">
        <v>1</v>
      </c>
      <c r="F270" s="15">
        <v>40</v>
      </c>
      <c r="G270" s="15">
        <v>1</v>
      </c>
      <c r="H270" s="10">
        <v>425191.75346246606</v>
      </c>
      <c r="I270" s="10">
        <v>1000000</v>
      </c>
      <c r="J270" s="10">
        <v>475191.75346246606</v>
      </c>
      <c r="K270" s="10">
        <v>1050000</v>
      </c>
      <c r="L270" s="10">
        <v>525191.75346246606</v>
      </c>
      <c r="M270" s="10">
        <v>1100000</v>
      </c>
      <c r="N270" s="10">
        <v>575191.75346246606</v>
      </c>
      <c r="O270" s="10">
        <v>1150000</v>
      </c>
      <c r="P270" s="16">
        <v>625191.75346246606</v>
      </c>
      <c r="Q270" s="17">
        <v>1200000</v>
      </c>
    </row>
    <row r="271" spans="1:17" ht="27" hidden="1" customHeight="1" x14ac:dyDescent="0.25">
      <c r="A271" s="12">
        <v>266</v>
      </c>
      <c r="B271" s="6" t="s">
        <v>1375</v>
      </c>
      <c r="C271" s="23" t="s">
        <v>1217</v>
      </c>
      <c r="D271" s="14" t="s">
        <v>1375</v>
      </c>
      <c r="E271" s="15">
        <v>1</v>
      </c>
      <c r="F271" s="15">
        <v>40</v>
      </c>
      <c r="G271" s="15">
        <v>1</v>
      </c>
      <c r="H271" s="10">
        <v>903922.27519569593</v>
      </c>
      <c r="I271" s="10">
        <v>1000000</v>
      </c>
      <c r="J271" s="10">
        <v>953922.27519569593</v>
      </c>
      <c r="K271" s="10">
        <v>1050000</v>
      </c>
      <c r="L271" s="10">
        <v>1003922.2751956959</v>
      </c>
      <c r="M271" s="10">
        <v>1100000</v>
      </c>
      <c r="N271" s="10">
        <v>1053922.2751956959</v>
      </c>
      <c r="O271" s="10">
        <v>1150000</v>
      </c>
      <c r="P271" s="16">
        <v>1103922.2751956959</v>
      </c>
      <c r="Q271" s="17">
        <v>1200000</v>
      </c>
    </row>
    <row r="272" spans="1:17" ht="27" hidden="1" customHeight="1" x14ac:dyDescent="0.25">
      <c r="A272" s="12">
        <v>267</v>
      </c>
      <c r="B272" s="6" t="s">
        <v>1375</v>
      </c>
      <c r="C272" s="23" t="s">
        <v>704</v>
      </c>
      <c r="D272" s="14" t="s">
        <v>1375</v>
      </c>
      <c r="E272" s="15">
        <v>4</v>
      </c>
      <c r="F272" s="15">
        <v>22</v>
      </c>
      <c r="G272" s="15">
        <v>1</v>
      </c>
      <c r="H272" s="10">
        <v>2822690.3130549327</v>
      </c>
      <c r="I272" s="10">
        <v>1000000</v>
      </c>
      <c r="J272" s="10">
        <v>2872690.3130549327</v>
      </c>
      <c r="K272" s="10">
        <v>1050000</v>
      </c>
      <c r="L272" s="10">
        <v>2922690.3130549327</v>
      </c>
      <c r="M272" s="10">
        <v>1100000</v>
      </c>
      <c r="N272" s="10">
        <v>2972690.3130549327</v>
      </c>
      <c r="O272" s="10">
        <v>1150000</v>
      </c>
      <c r="P272" s="16">
        <v>3022690.3130549327</v>
      </c>
      <c r="Q272" s="17">
        <v>1200000</v>
      </c>
    </row>
    <row r="273" spans="1:17" ht="27" hidden="1" customHeight="1" x14ac:dyDescent="0.25">
      <c r="A273" s="12">
        <v>268</v>
      </c>
      <c r="B273" s="6" t="s">
        <v>1375</v>
      </c>
      <c r="C273" s="23" t="s">
        <v>1217</v>
      </c>
      <c r="D273" s="14" t="s">
        <v>1375</v>
      </c>
      <c r="E273" s="15">
        <v>1</v>
      </c>
      <c r="F273" s="15">
        <v>20</v>
      </c>
      <c r="G273" s="15">
        <v>1</v>
      </c>
      <c r="H273" s="10">
        <v>667735.60171906208</v>
      </c>
      <c r="I273" s="10">
        <v>1000000</v>
      </c>
      <c r="J273" s="10">
        <v>717735.60171906208</v>
      </c>
      <c r="K273" s="10">
        <v>1050000</v>
      </c>
      <c r="L273" s="10">
        <v>767735.60171906208</v>
      </c>
      <c r="M273" s="10">
        <v>1100000</v>
      </c>
      <c r="N273" s="10">
        <v>817735.60171906208</v>
      </c>
      <c r="O273" s="10">
        <v>1150000</v>
      </c>
      <c r="P273" s="16">
        <v>867735.60171906208</v>
      </c>
      <c r="Q273" s="17">
        <v>1200000</v>
      </c>
    </row>
    <row r="274" spans="1:17" ht="27" hidden="1" customHeight="1" x14ac:dyDescent="0.25">
      <c r="A274" s="12">
        <v>269</v>
      </c>
      <c r="B274" s="6" t="s">
        <v>1375</v>
      </c>
      <c r="C274" s="23" t="s">
        <v>1376</v>
      </c>
      <c r="D274" s="14" t="s">
        <v>1375</v>
      </c>
      <c r="E274" s="15">
        <v>1</v>
      </c>
      <c r="F274" s="15">
        <v>20</v>
      </c>
      <c r="G274" s="15">
        <v>1</v>
      </c>
      <c r="H274" s="10">
        <v>367342.21319464105</v>
      </c>
      <c r="I274" s="10">
        <v>1000000</v>
      </c>
      <c r="J274" s="10">
        <v>417342.21319464105</v>
      </c>
      <c r="K274" s="10">
        <v>1050000</v>
      </c>
      <c r="L274" s="10">
        <v>467342.21319464105</v>
      </c>
      <c r="M274" s="10">
        <v>1100000</v>
      </c>
      <c r="N274" s="10">
        <v>517342.21319464105</v>
      </c>
      <c r="O274" s="10">
        <v>1150000</v>
      </c>
      <c r="P274" s="16">
        <v>567342.21319464105</v>
      </c>
      <c r="Q274" s="17">
        <v>1200000</v>
      </c>
    </row>
    <row r="275" spans="1:17" ht="27" hidden="1" customHeight="1" x14ac:dyDescent="0.25">
      <c r="A275" s="12">
        <v>270</v>
      </c>
      <c r="B275" s="6" t="s">
        <v>1375</v>
      </c>
      <c r="C275" s="23" t="s">
        <v>1377</v>
      </c>
      <c r="D275" s="14" t="s">
        <v>1375</v>
      </c>
      <c r="E275" s="15">
        <v>1</v>
      </c>
      <c r="F275" s="15">
        <v>110</v>
      </c>
      <c r="G275" s="15">
        <v>1</v>
      </c>
      <c r="H275" s="10">
        <v>936712.09301526938</v>
      </c>
      <c r="I275" s="10">
        <v>1000000</v>
      </c>
      <c r="J275" s="10">
        <v>986712.09301526938</v>
      </c>
      <c r="K275" s="10">
        <v>1050000</v>
      </c>
      <c r="L275" s="10">
        <v>1036712.0930152694</v>
      </c>
      <c r="M275" s="10">
        <v>1100000</v>
      </c>
      <c r="N275" s="10">
        <v>1086712.0930152694</v>
      </c>
      <c r="O275" s="10">
        <v>1150000</v>
      </c>
      <c r="P275" s="16">
        <v>1136712.0930152694</v>
      </c>
      <c r="Q275" s="17">
        <v>1200000</v>
      </c>
    </row>
    <row r="276" spans="1:17" ht="27" hidden="1" customHeight="1" x14ac:dyDescent="0.25">
      <c r="A276" s="12">
        <v>271</v>
      </c>
      <c r="B276" s="6" t="s">
        <v>1365</v>
      </c>
      <c r="C276" s="22" t="s">
        <v>565</v>
      </c>
      <c r="D276" s="21" t="s">
        <v>1365</v>
      </c>
      <c r="E276" s="15">
        <v>7</v>
      </c>
      <c r="F276" s="15">
        <v>41</v>
      </c>
      <c r="G276" s="15">
        <v>1</v>
      </c>
      <c r="H276" s="10">
        <v>6912573.6948443111</v>
      </c>
      <c r="I276" s="10">
        <v>1000000</v>
      </c>
      <c r="J276" s="10">
        <v>6962573.6948443111</v>
      </c>
      <c r="K276" s="10">
        <v>1050000</v>
      </c>
      <c r="L276" s="10">
        <v>7012573.6948443111</v>
      </c>
      <c r="M276" s="10">
        <v>1100000</v>
      </c>
      <c r="N276" s="10">
        <v>7062573.6948443111</v>
      </c>
      <c r="O276" s="10">
        <v>1150000</v>
      </c>
      <c r="P276" s="16">
        <v>7112573.6948443111</v>
      </c>
      <c r="Q276" s="17">
        <v>1200000</v>
      </c>
    </row>
    <row r="277" spans="1:17" ht="27" hidden="1" customHeight="1" x14ac:dyDescent="0.25">
      <c r="A277" s="12">
        <v>272</v>
      </c>
      <c r="B277" s="6" t="s">
        <v>1375</v>
      </c>
      <c r="C277" s="22" t="s">
        <v>1378</v>
      </c>
      <c r="D277" s="14" t="s">
        <v>1375</v>
      </c>
      <c r="E277" s="15">
        <v>1</v>
      </c>
      <c r="F277" s="15">
        <v>50</v>
      </c>
      <c r="G277" s="15">
        <v>1</v>
      </c>
      <c r="H277" s="10">
        <v>3238286.2910000002</v>
      </c>
      <c r="I277" s="10">
        <v>1000000</v>
      </c>
      <c r="J277" s="10">
        <v>3288286.2910000002</v>
      </c>
      <c r="K277" s="10">
        <v>1050000</v>
      </c>
      <c r="L277" s="10">
        <v>3338286.2910000002</v>
      </c>
      <c r="M277" s="10">
        <v>1100000</v>
      </c>
      <c r="N277" s="10">
        <v>3388286.2910000002</v>
      </c>
      <c r="O277" s="10">
        <v>1150000</v>
      </c>
      <c r="P277" s="16">
        <v>3438286.2910000002</v>
      </c>
      <c r="Q277" s="17">
        <v>1200000</v>
      </c>
    </row>
    <row r="278" spans="1:17" ht="27" hidden="1" customHeight="1" x14ac:dyDescent="0.25">
      <c r="A278" s="12">
        <v>273</v>
      </c>
      <c r="B278" s="6" t="s">
        <v>1375</v>
      </c>
      <c r="C278" s="22" t="s">
        <v>1379</v>
      </c>
      <c r="D278" s="14" t="s">
        <v>1375</v>
      </c>
      <c r="E278" s="15">
        <v>5</v>
      </c>
      <c r="F278" s="15">
        <v>15</v>
      </c>
      <c r="G278" s="15">
        <v>1</v>
      </c>
      <c r="H278" s="10">
        <v>807126.94032855914</v>
      </c>
      <c r="I278" s="10">
        <v>1000000</v>
      </c>
      <c r="J278" s="10">
        <v>857126.94032855914</v>
      </c>
      <c r="K278" s="10">
        <v>1050000</v>
      </c>
      <c r="L278" s="10">
        <v>907126.94032855914</v>
      </c>
      <c r="M278" s="10">
        <v>1100000</v>
      </c>
      <c r="N278" s="10">
        <v>957126.94032855914</v>
      </c>
      <c r="O278" s="10">
        <v>1150000</v>
      </c>
      <c r="P278" s="16">
        <v>1007126.9403285591</v>
      </c>
      <c r="Q278" s="17">
        <v>1200000</v>
      </c>
    </row>
    <row r="279" spans="1:17" ht="27" hidden="1" customHeight="1" x14ac:dyDescent="0.25">
      <c r="A279" s="12">
        <v>274</v>
      </c>
      <c r="B279" s="6" t="s">
        <v>1375</v>
      </c>
      <c r="C279" s="22" t="s">
        <v>1378</v>
      </c>
      <c r="D279" s="14" t="s">
        <v>1375</v>
      </c>
      <c r="E279" s="15">
        <v>1</v>
      </c>
      <c r="F279" s="15">
        <v>50</v>
      </c>
      <c r="G279" s="15">
        <v>1</v>
      </c>
      <c r="H279" s="10">
        <v>3238286.2910000002</v>
      </c>
      <c r="I279" s="10">
        <v>1000000</v>
      </c>
      <c r="J279" s="10">
        <v>3288286.2910000002</v>
      </c>
      <c r="K279" s="10">
        <v>1050000</v>
      </c>
      <c r="L279" s="10">
        <v>3338286.2910000002</v>
      </c>
      <c r="M279" s="10">
        <v>1100000</v>
      </c>
      <c r="N279" s="10">
        <v>3388286.2910000002</v>
      </c>
      <c r="O279" s="10">
        <v>1150000</v>
      </c>
      <c r="P279" s="16">
        <v>3438286.2910000002</v>
      </c>
      <c r="Q279" s="17">
        <v>1200000</v>
      </c>
    </row>
    <row r="280" spans="1:17" ht="27" hidden="1" customHeight="1" x14ac:dyDescent="0.25">
      <c r="A280" s="12">
        <v>275</v>
      </c>
      <c r="B280" s="6" t="s">
        <v>1375</v>
      </c>
      <c r="C280" s="22" t="s">
        <v>454</v>
      </c>
      <c r="D280" s="14" t="s">
        <v>1375</v>
      </c>
      <c r="E280" s="15">
        <v>6</v>
      </c>
      <c r="F280" s="15">
        <v>30</v>
      </c>
      <c r="G280" s="15">
        <v>1</v>
      </c>
      <c r="H280" s="10">
        <v>4673564.5972588863</v>
      </c>
      <c r="I280" s="10">
        <v>1000000</v>
      </c>
      <c r="J280" s="10">
        <v>4723564.5972588863</v>
      </c>
      <c r="K280" s="10">
        <v>1050000</v>
      </c>
      <c r="L280" s="10">
        <v>4773564.5972588863</v>
      </c>
      <c r="M280" s="10">
        <v>1100000</v>
      </c>
      <c r="N280" s="10">
        <v>4823564.5972588863</v>
      </c>
      <c r="O280" s="10">
        <v>1150000</v>
      </c>
      <c r="P280" s="16">
        <v>4873564.5972588863</v>
      </c>
      <c r="Q280" s="17">
        <v>1200000</v>
      </c>
    </row>
    <row r="281" spans="1:17" ht="27" hidden="1" customHeight="1" x14ac:dyDescent="0.25">
      <c r="A281" s="12">
        <v>276</v>
      </c>
      <c r="B281" s="6" t="s">
        <v>221</v>
      </c>
      <c r="C281" s="23" t="s">
        <v>444</v>
      </c>
      <c r="D281" s="21" t="s">
        <v>221</v>
      </c>
      <c r="E281" s="15">
        <v>2</v>
      </c>
      <c r="F281" s="15">
        <v>50</v>
      </c>
      <c r="G281" s="15">
        <v>1</v>
      </c>
      <c r="H281" s="10">
        <v>2949033.1088159978</v>
      </c>
      <c r="I281" s="10">
        <v>1000000</v>
      </c>
      <c r="J281" s="10">
        <v>2999033.1088159978</v>
      </c>
      <c r="K281" s="10">
        <v>1050000</v>
      </c>
      <c r="L281" s="10">
        <v>3049033.1088159978</v>
      </c>
      <c r="M281" s="10">
        <v>1100000</v>
      </c>
      <c r="N281" s="10">
        <v>3099033.1088159978</v>
      </c>
      <c r="O281" s="10">
        <v>1150000</v>
      </c>
      <c r="P281" s="16">
        <v>3149033.1088159978</v>
      </c>
      <c r="Q281" s="17">
        <v>1200000</v>
      </c>
    </row>
    <row r="282" spans="1:17" ht="27" hidden="1" customHeight="1" x14ac:dyDescent="0.25">
      <c r="A282" s="12">
        <v>277</v>
      </c>
      <c r="B282" s="6" t="s">
        <v>1375</v>
      </c>
      <c r="C282" s="23" t="s">
        <v>428</v>
      </c>
      <c r="D282" s="14" t="s">
        <v>1375</v>
      </c>
      <c r="E282" s="15">
        <v>4</v>
      </c>
      <c r="F282" s="15">
        <v>45</v>
      </c>
      <c r="G282" s="15">
        <v>1</v>
      </c>
      <c r="H282" s="10">
        <v>5076446.2010161057</v>
      </c>
      <c r="I282" s="10">
        <v>1000000</v>
      </c>
      <c r="J282" s="10">
        <v>5126446.2010161057</v>
      </c>
      <c r="K282" s="10">
        <v>1050000</v>
      </c>
      <c r="L282" s="10">
        <v>5176446.2010161057</v>
      </c>
      <c r="M282" s="10">
        <v>1100000</v>
      </c>
      <c r="N282" s="10">
        <v>5226446.2010161057</v>
      </c>
      <c r="O282" s="10">
        <v>1150000</v>
      </c>
      <c r="P282" s="16">
        <v>5276446.2010161057</v>
      </c>
      <c r="Q282" s="17">
        <v>1200000</v>
      </c>
    </row>
    <row r="283" spans="1:17" ht="27" hidden="1" customHeight="1" x14ac:dyDescent="0.25">
      <c r="A283" s="12">
        <v>278</v>
      </c>
      <c r="B283" s="6" t="s">
        <v>221</v>
      </c>
      <c r="C283" s="23" t="s">
        <v>428</v>
      </c>
      <c r="D283" s="21" t="s">
        <v>221</v>
      </c>
      <c r="E283" s="15">
        <v>4</v>
      </c>
      <c r="F283" s="15">
        <v>79</v>
      </c>
      <c r="G283" s="15">
        <v>1</v>
      </c>
      <c r="H283" s="10">
        <v>5083948.4993295474</v>
      </c>
      <c r="I283" s="10">
        <v>1000000</v>
      </c>
      <c r="J283" s="10">
        <v>5133948.4993295474</v>
      </c>
      <c r="K283" s="10">
        <v>1050000</v>
      </c>
      <c r="L283" s="10">
        <v>5183948.4993295474</v>
      </c>
      <c r="M283" s="10">
        <v>1100000</v>
      </c>
      <c r="N283" s="10">
        <v>5233948.4993295474</v>
      </c>
      <c r="O283" s="10">
        <v>1150000</v>
      </c>
      <c r="P283" s="16">
        <v>5283948.4993295474</v>
      </c>
      <c r="Q283" s="17">
        <v>1200000</v>
      </c>
    </row>
    <row r="284" spans="1:17" ht="27" hidden="1" customHeight="1" x14ac:dyDescent="0.25">
      <c r="A284" s="12">
        <v>279</v>
      </c>
      <c r="B284" s="6" t="s">
        <v>1365</v>
      </c>
      <c r="C284" s="23" t="s">
        <v>164</v>
      </c>
      <c r="D284" s="21" t="s">
        <v>1365</v>
      </c>
      <c r="E284" s="15">
        <v>1</v>
      </c>
      <c r="F284" s="15">
        <v>60</v>
      </c>
      <c r="G284" s="15">
        <v>1</v>
      </c>
      <c r="H284" s="10">
        <v>2418984.1385103529</v>
      </c>
      <c r="I284" s="10">
        <v>1000000</v>
      </c>
      <c r="J284" s="10">
        <v>2468984.1385103529</v>
      </c>
      <c r="K284" s="10">
        <v>1050000</v>
      </c>
      <c r="L284" s="10">
        <v>2518984.1385103529</v>
      </c>
      <c r="M284" s="10">
        <v>1100000</v>
      </c>
      <c r="N284" s="10">
        <v>2568984.1385103529</v>
      </c>
      <c r="O284" s="10">
        <v>1150000</v>
      </c>
      <c r="P284" s="16">
        <v>2618984.1385103529</v>
      </c>
      <c r="Q284" s="17">
        <v>1200000</v>
      </c>
    </row>
    <row r="285" spans="1:17" ht="27" hidden="1" customHeight="1" x14ac:dyDescent="0.25">
      <c r="A285" s="12">
        <v>280</v>
      </c>
      <c r="B285" s="6" t="s">
        <v>1365</v>
      </c>
      <c r="C285" s="23" t="s">
        <v>161</v>
      </c>
      <c r="D285" s="21" t="s">
        <v>1365</v>
      </c>
      <c r="E285" s="15">
        <v>1</v>
      </c>
      <c r="F285" s="15">
        <v>21</v>
      </c>
      <c r="G285" s="15">
        <v>1</v>
      </c>
      <c r="H285" s="10">
        <v>652533.89925467223</v>
      </c>
      <c r="I285" s="10">
        <v>1000000</v>
      </c>
      <c r="J285" s="10">
        <v>702533.89925467223</v>
      </c>
      <c r="K285" s="10">
        <v>1050000</v>
      </c>
      <c r="L285" s="10">
        <v>752533.89925467223</v>
      </c>
      <c r="M285" s="10">
        <v>1100000</v>
      </c>
      <c r="N285" s="10">
        <v>802533.89925467223</v>
      </c>
      <c r="O285" s="10">
        <v>1150000</v>
      </c>
      <c r="P285" s="16">
        <v>852533.89925467223</v>
      </c>
      <c r="Q285" s="17">
        <v>1200000</v>
      </c>
    </row>
    <row r="286" spans="1:17" ht="27" hidden="1" customHeight="1" x14ac:dyDescent="0.25">
      <c r="A286" s="12">
        <v>281</v>
      </c>
      <c r="B286" s="6" t="s">
        <v>221</v>
      </c>
      <c r="C286" s="23" t="s">
        <v>432</v>
      </c>
      <c r="D286" s="21" t="s">
        <v>221</v>
      </c>
      <c r="E286" s="15">
        <v>3</v>
      </c>
      <c r="F286" s="15">
        <v>40</v>
      </c>
      <c r="G286" s="15">
        <v>1</v>
      </c>
      <c r="H286" s="10">
        <v>2454165.143410556</v>
      </c>
      <c r="I286" s="10">
        <v>1000000</v>
      </c>
      <c r="J286" s="10">
        <v>2504165.143410556</v>
      </c>
      <c r="K286" s="10">
        <v>1050000</v>
      </c>
      <c r="L286" s="10">
        <v>2554165.143410556</v>
      </c>
      <c r="M286" s="10">
        <v>1100000</v>
      </c>
      <c r="N286" s="10">
        <v>2604165.143410556</v>
      </c>
      <c r="O286" s="10">
        <v>1150000</v>
      </c>
      <c r="P286" s="16">
        <v>2654165.143410556</v>
      </c>
      <c r="Q286" s="17">
        <v>1200000</v>
      </c>
    </row>
    <row r="287" spans="1:17" ht="27" hidden="1" customHeight="1" x14ac:dyDescent="0.25">
      <c r="A287" s="12">
        <v>282</v>
      </c>
      <c r="B287" s="6" t="s">
        <v>221</v>
      </c>
      <c r="C287" s="23" t="s">
        <v>436</v>
      </c>
      <c r="D287" s="21" t="s">
        <v>221</v>
      </c>
      <c r="E287" s="15">
        <v>3</v>
      </c>
      <c r="F287" s="15">
        <v>30</v>
      </c>
      <c r="G287" s="15">
        <v>1</v>
      </c>
      <c r="H287" s="10">
        <v>2110934.9955706252</v>
      </c>
      <c r="I287" s="10">
        <v>1000000</v>
      </c>
      <c r="J287" s="10">
        <v>2160934.9955706252</v>
      </c>
      <c r="K287" s="10">
        <v>1050000</v>
      </c>
      <c r="L287" s="10">
        <v>2210934.9955706252</v>
      </c>
      <c r="M287" s="10">
        <v>1100000</v>
      </c>
      <c r="N287" s="10">
        <v>2260934.9955706252</v>
      </c>
      <c r="O287" s="10">
        <v>1150000</v>
      </c>
      <c r="P287" s="16">
        <v>2310934.9955706252</v>
      </c>
      <c r="Q287" s="17">
        <v>1200000</v>
      </c>
    </row>
    <row r="288" spans="1:17" ht="27" hidden="1" customHeight="1" x14ac:dyDescent="0.25">
      <c r="A288" s="12">
        <v>283</v>
      </c>
      <c r="B288" s="6" t="s">
        <v>221</v>
      </c>
      <c r="C288" s="23" t="s">
        <v>620</v>
      </c>
      <c r="D288" s="21" t="s">
        <v>221</v>
      </c>
      <c r="E288" s="15">
        <v>1</v>
      </c>
      <c r="F288" s="15">
        <v>50</v>
      </c>
      <c r="G288" s="15">
        <v>1</v>
      </c>
      <c r="H288" s="10">
        <v>980988.61157984054</v>
      </c>
      <c r="I288" s="10">
        <v>1000000</v>
      </c>
      <c r="J288" s="10">
        <v>1030988.6115798405</v>
      </c>
      <c r="K288" s="10">
        <v>1050000</v>
      </c>
      <c r="L288" s="10">
        <v>1080988.6115798405</v>
      </c>
      <c r="M288" s="10">
        <v>1100000</v>
      </c>
      <c r="N288" s="10">
        <v>1130988.6115798405</v>
      </c>
      <c r="O288" s="10">
        <v>1150000</v>
      </c>
      <c r="P288" s="16">
        <v>1180988.6115798405</v>
      </c>
      <c r="Q288" s="17">
        <v>1200000</v>
      </c>
    </row>
    <row r="289" spans="1:17" ht="27" hidden="1" customHeight="1" x14ac:dyDescent="0.25">
      <c r="A289" s="12">
        <v>284</v>
      </c>
      <c r="B289" s="6" t="s">
        <v>221</v>
      </c>
      <c r="C289" s="23" t="s">
        <v>214</v>
      </c>
      <c r="D289" s="21" t="s">
        <v>221</v>
      </c>
      <c r="E289" s="15">
        <v>2</v>
      </c>
      <c r="F289" s="15">
        <v>25</v>
      </c>
      <c r="G289" s="15">
        <v>1</v>
      </c>
      <c r="H289" s="10">
        <v>1342104.2385990152</v>
      </c>
      <c r="I289" s="10">
        <v>1000000</v>
      </c>
      <c r="J289" s="10">
        <v>1392104.2385990152</v>
      </c>
      <c r="K289" s="10">
        <v>1050000</v>
      </c>
      <c r="L289" s="10">
        <v>1442104.2385990152</v>
      </c>
      <c r="M289" s="10">
        <v>1100000</v>
      </c>
      <c r="N289" s="10">
        <v>1492104.2385990152</v>
      </c>
      <c r="O289" s="10">
        <v>1150000</v>
      </c>
      <c r="P289" s="16">
        <v>1542104.2385990152</v>
      </c>
      <c r="Q289" s="17">
        <v>1200000</v>
      </c>
    </row>
    <row r="290" spans="1:17" ht="27" hidden="1" customHeight="1" x14ac:dyDescent="0.25">
      <c r="A290" s="12">
        <v>285</v>
      </c>
      <c r="B290" s="6" t="s">
        <v>1375</v>
      </c>
      <c r="C290" s="23" t="s">
        <v>1380</v>
      </c>
      <c r="D290" s="14" t="s">
        <v>1375</v>
      </c>
      <c r="E290" s="15">
        <v>3</v>
      </c>
      <c r="F290" s="15">
        <v>39</v>
      </c>
      <c r="G290" s="15">
        <v>1</v>
      </c>
      <c r="H290" s="10">
        <v>2704639.6030115783</v>
      </c>
      <c r="I290" s="10">
        <v>1000000</v>
      </c>
      <c r="J290" s="10">
        <v>2754639.6030115783</v>
      </c>
      <c r="K290" s="10">
        <v>1050000</v>
      </c>
      <c r="L290" s="10">
        <v>2804639.6030115783</v>
      </c>
      <c r="M290" s="10">
        <v>1100000</v>
      </c>
      <c r="N290" s="10">
        <v>2854639.6030115783</v>
      </c>
      <c r="O290" s="10">
        <v>1150000</v>
      </c>
      <c r="P290" s="16">
        <v>2904639.6030115783</v>
      </c>
      <c r="Q290" s="17">
        <v>1200000</v>
      </c>
    </row>
    <row r="291" spans="1:17" ht="27" hidden="1" customHeight="1" x14ac:dyDescent="0.25">
      <c r="A291" s="12">
        <v>286</v>
      </c>
      <c r="B291" s="6" t="s">
        <v>1375</v>
      </c>
      <c r="C291" s="13" t="s">
        <v>1379</v>
      </c>
      <c r="D291" s="14" t="s">
        <v>1375</v>
      </c>
      <c r="E291" s="15">
        <v>5</v>
      </c>
      <c r="F291" s="15">
        <v>66</v>
      </c>
      <c r="G291" s="15">
        <v>1</v>
      </c>
      <c r="H291" s="10">
        <v>10302605.860491455</v>
      </c>
      <c r="I291" s="10">
        <v>1000000</v>
      </c>
      <c r="J291" s="10">
        <v>10352605.860491455</v>
      </c>
      <c r="K291" s="10">
        <v>1050000</v>
      </c>
      <c r="L291" s="10">
        <v>10402605.860491455</v>
      </c>
      <c r="M291" s="10">
        <v>1100000</v>
      </c>
      <c r="N291" s="10">
        <v>10452605.860491455</v>
      </c>
      <c r="O291" s="10">
        <v>1150000</v>
      </c>
      <c r="P291" s="16">
        <v>10502605.860491455</v>
      </c>
      <c r="Q291" s="17">
        <v>1200000</v>
      </c>
    </row>
    <row r="292" spans="1:17" ht="27" hidden="1" customHeight="1" x14ac:dyDescent="0.25">
      <c r="A292" s="12">
        <v>287</v>
      </c>
      <c r="B292" s="6" t="s">
        <v>221</v>
      </c>
      <c r="C292" s="23" t="s">
        <v>167</v>
      </c>
      <c r="D292" s="21" t="s">
        <v>221</v>
      </c>
      <c r="E292" s="15">
        <v>3</v>
      </c>
      <c r="F292" s="15">
        <v>22</v>
      </c>
      <c r="G292" s="15">
        <v>1</v>
      </c>
      <c r="H292" s="10">
        <v>2049893.5683839903</v>
      </c>
      <c r="I292" s="10">
        <v>1000000</v>
      </c>
      <c r="J292" s="10">
        <v>2099893.5683839903</v>
      </c>
      <c r="K292" s="10">
        <v>1050000</v>
      </c>
      <c r="L292" s="10">
        <v>2149893.5683839903</v>
      </c>
      <c r="M292" s="10">
        <v>1100000</v>
      </c>
      <c r="N292" s="10">
        <v>2199893.5683839903</v>
      </c>
      <c r="O292" s="10">
        <v>1150000</v>
      </c>
      <c r="P292" s="16">
        <v>2249893.5683839903</v>
      </c>
      <c r="Q292" s="17">
        <v>1200000</v>
      </c>
    </row>
    <row r="293" spans="1:17" ht="27" hidden="1" customHeight="1" x14ac:dyDescent="0.25">
      <c r="A293" s="12">
        <v>288</v>
      </c>
      <c r="B293" s="6" t="s">
        <v>1375</v>
      </c>
      <c r="C293" s="23" t="s">
        <v>860</v>
      </c>
      <c r="D293" s="14" t="s">
        <v>1375</v>
      </c>
      <c r="E293" s="15">
        <v>4</v>
      </c>
      <c r="F293" s="15">
        <v>50</v>
      </c>
      <c r="G293" s="15">
        <v>1</v>
      </c>
      <c r="H293" s="10">
        <v>2926298.4168177936</v>
      </c>
      <c r="I293" s="10">
        <v>1000000</v>
      </c>
      <c r="J293" s="10">
        <v>2976298.4168177936</v>
      </c>
      <c r="K293" s="10">
        <v>1050000</v>
      </c>
      <c r="L293" s="10">
        <v>3026298.4168177936</v>
      </c>
      <c r="M293" s="10">
        <v>1100000</v>
      </c>
      <c r="N293" s="10">
        <v>3076298.4168177936</v>
      </c>
      <c r="O293" s="10">
        <v>1150000</v>
      </c>
      <c r="P293" s="16">
        <v>3126298.4168177936</v>
      </c>
      <c r="Q293" s="17">
        <v>1200000</v>
      </c>
    </row>
    <row r="294" spans="1:17" ht="27" hidden="1" customHeight="1" x14ac:dyDescent="0.25">
      <c r="A294" s="12">
        <v>289</v>
      </c>
      <c r="B294" s="6" t="s">
        <v>1375</v>
      </c>
      <c r="C294" s="23" t="s">
        <v>140</v>
      </c>
      <c r="D294" s="14" t="s">
        <v>1375</v>
      </c>
      <c r="E294" s="15">
        <v>1</v>
      </c>
      <c r="F294" s="15">
        <v>32</v>
      </c>
      <c r="G294" s="15">
        <v>1</v>
      </c>
      <c r="H294" s="10">
        <v>584331.18731429847</v>
      </c>
      <c r="I294" s="10">
        <v>1000000</v>
      </c>
      <c r="J294" s="10">
        <v>634331.18731429847</v>
      </c>
      <c r="K294" s="10">
        <v>1050000</v>
      </c>
      <c r="L294" s="10">
        <v>684331.18731429847</v>
      </c>
      <c r="M294" s="10">
        <v>1100000</v>
      </c>
      <c r="N294" s="10">
        <v>734331.18731429847</v>
      </c>
      <c r="O294" s="10">
        <v>1150000</v>
      </c>
      <c r="P294" s="16">
        <v>784331.18731429847</v>
      </c>
      <c r="Q294" s="17">
        <v>1200000</v>
      </c>
    </row>
    <row r="295" spans="1:17" ht="27" hidden="1" customHeight="1" x14ac:dyDescent="0.25">
      <c r="A295" s="12">
        <v>290</v>
      </c>
      <c r="B295" s="6" t="s">
        <v>1375</v>
      </c>
      <c r="C295" s="13" t="s">
        <v>149</v>
      </c>
      <c r="D295" s="14" t="s">
        <v>1375</v>
      </c>
      <c r="E295" s="15">
        <v>1</v>
      </c>
      <c r="F295" s="15">
        <v>65</v>
      </c>
      <c r="G295" s="15">
        <v>1</v>
      </c>
      <c r="H295" s="10">
        <v>1300459.6626882229</v>
      </c>
      <c r="I295" s="10">
        <v>1000000</v>
      </c>
      <c r="J295" s="10">
        <v>1350459.6626882229</v>
      </c>
      <c r="K295" s="10">
        <v>1050000</v>
      </c>
      <c r="L295" s="10">
        <v>1400459.6626882229</v>
      </c>
      <c r="M295" s="10">
        <v>1100000</v>
      </c>
      <c r="N295" s="10">
        <v>1450459.6626882229</v>
      </c>
      <c r="O295" s="10">
        <v>1150000</v>
      </c>
      <c r="P295" s="16">
        <v>1500459.6626882229</v>
      </c>
      <c r="Q295" s="17">
        <v>1200000</v>
      </c>
    </row>
    <row r="296" spans="1:17" ht="27" hidden="1" customHeight="1" x14ac:dyDescent="0.25">
      <c r="A296" s="12">
        <v>291</v>
      </c>
      <c r="B296" s="6" t="s">
        <v>1375</v>
      </c>
      <c r="C296" s="13" t="s">
        <v>145</v>
      </c>
      <c r="D296" s="14" t="s">
        <v>1375</v>
      </c>
      <c r="E296" s="15">
        <v>2</v>
      </c>
      <c r="F296" s="15">
        <v>42</v>
      </c>
      <c r="G296" s="15">
        <v>1</v>
      </c>
      <c r="H296" s="10">
        <v>2381134.3614919232</v>
      </c>
      <c r="I296" s="10">
        <v>1000000</v>
      </c>
      <c r="J296" s="10">
        <v>2431134.3614919232</v>
      </c>
      <c r="K296" s="10">
        <v>1050000</v>
      </c>
      <c r="L296" s="10">
        <v>2481134.3614919232</v>
      </c>
      <c r="M296" s="10">
        <v>1100000</v>
      </c>
      <c r="N296" s="10">
        <v>2531134.3614919232</v>
      </c>
      <c r="O296" s="10">
        <v>1150000</v>
      </c>
      <c r="P296" s="16">
        <f>+N296+50000</f>
        <v>2581134.3614919232</v>
      </c>
      <c r="Q296" s="17">
        <v>1200000</v>
      </c>
    </row>
    <row r="297" spans="1:17" ht="27" hidden="1" customHeight="1" x14ac:dyDescent="0.25">
      <c r="A297" s="12">
        <v>292</v>
      </c>
      <c r="B297" s="6" t="s">
        <v>1375</v>
      </c>
      <c r="C297" s="13" t="s">
        <v>149</v>
      </c>
      <c r="D297" s="14" t="s">
        <v>1375</v>
      </c>
      <c r="E297" s="15">
        <v>1</v>
      </c>
      <c r="F297" s="15">
        <v>35</v>
      </c>
      <c r="G297" s="15">
        <v>1</v>
      </c>
      <c r="H297" s="10">
        <v>629799.88928358734</v>
      </c>
      <c r="I297" s="10">
        <v>1000000</v>
      </c>
      <c r="J297" s="10">
        <v>679799.88928358734</v>
      </c>
      <c r="K297" s="10">
        <v>1050000</v>
      </c>
      <c r="L297" s="10">
        <v>729799.88928358734</v>
      </c>
      <c r="M297" s="10">
        <v>1100000</v>
      </c>
      <c r="N297" s="10">
        <v>779799.88928358734</v>
      </c>
      <c r="O297" s="10">
        <v>1150000</v>
      </c>
      <c r="P297" s="16">
        <v>829799.88928358734</v>
      </c>
      <c r="Q297" s="17">
        <v>1200000</v>
      </c>
    </row>
    <row r="298" spans="1:17" ht="27" hidden="1" customHeight="1" x14ac:dyDescent="0.25">
      <c r="A298" s="12">
        <v>293</v>
      </c>
      <c r="B298" s="6" t="s">
        <v>1375</v>
      </c>
      <c r="C298" s="13" t="s">
        <v>1381</v>
      </c>
      <c r="D298" s="14" t="s">
        <v>1375</v>
      </c>
      <c r="E298" s="15">
        <v>1</v>
      </c>
      <c r="F298" s="15">
        <v>12</v>
      </c>
      <c r="G298" s="15">
        <v>1</v>
      </c>
      <c r="H298" s="10">
        <v>413824.40746336395</v>
      </c>
      <c r="I298" s="10">
        <v>1000000</v>
      </c>
      <c r="J298" s="10">
        <v>463824.40746336395</v>
      </c>
      <c r="K298" s="10">
        <v>1050000</v>
      </c>
      <c r="L298" s="10">
        <v>513824.40746336395</v>
      </c>
      <c r="M298" s="10">
        <v>1100000</v>
      </c>
      <c r="N298" s="10">
        <v>563824.40746336395</v>
      </c>
      <c r="O298" s="10">
        <v>1150000</v>
      </c>
      <c r="P298" s="16">
        <v>613824.40746336395</v>
      </c>
      <c r="Q298" s="17">
        <v>1200000</v>
      </c>
    </row>
    <row r="299" spans="1:17" ht="27" hidden="1" customHeight="1" x14ac:dyDescent="0.25">
      <c r="A299" s="12">
        <v>294</v>
      </c>
      <c r="B299" s="6" t="s">
        <v>1375</v>
      </c>
      <c r="C299" s="13" t="s">
        <v>1382</v>
      </c>
      <c r="D299" s="14" t="s">
        <v>1375</v>
      </c>
      <c r="E299" s="15">
        <v>1</v>
      </c>
      <c r="F299" s="15">
        <v>30</v>
      </c>
      <c r="G299" s="15">
        <v>1</v>
      </c>
      <c r="H299" s="10">
        <v>709369.26519594388</v>
      </c>
      <c r="I299" s="10">
        <v>1000000</v>
      </c>
      <c r="J299" s="10">
        <v>759369.26519594388</v>
      </c>
      <c r="K299" s="10">
        <v>1050000</v>
      </c>
      <c r="L299" s="10">
        <v>809369.26519594388</v>
      </c>
      <c r="M299" s="10">
        <v>1100000</v>
      </c>
      <c r="N299" s="10">
        <v>859369.26519594388</v>
      </c>
      <c r="O299" s="10">
        <v>1150000</v>
      </c>
      <c r="P299" s="16">
        <v>909369.26519594388</v>
      </c>
      <c r="Q299" s="17">
        <v>1200000</v>
      </c>
    </row>
    <row r="300" spans="1:17" ht="27" hidden="1" customHeight="1" x14ac:dyDescent="0.25">
      <c r="A300" s="12">
        <v>295</v>
      </c>
      <c r="B300" s="6" t="s">
        <v>1375</v>
      </c>
      <c r="C300" s="13" t="s">
        <v>1008</v>
      </c>
      <c r="D300" s="14" t="s">
        <v>1375</v>
      </c>
      <c r="E300" s="15">
        <v>1</v>
      </c>
      <c r="F300" s="15">
        <v>21</v>
      </c>
      <c r="G300" s="15">
        <v>1</v>
      </c>
      <c r="H300" s="10">
        <v>542667.65100000007</v>
      </c>
      <c r="I300" s="10">
        <v>1000000</v>
      </c>
      <c r="J300" s="10">
        <v>592667.65100000007</v>
      </c>
      <c r="K300" s="10">
        <v>1050000</v>
      </c>
      <c r="L300" s="10">
        <v>642667.65100000007</v>
      </c>
      <c r="M300" s="10">
        <v>1100000</v>
      </c>
      <c r="N300" s="10">
        <v>692667.65100000007</v>
      </c>
      <c r="O300" s="10">
        <v>1150000</v>
      </c>
      <c r="P300" s="16">
        <v>742667.65100000007</v>
      </c>
      <c r="Q300" s="17">
        <v>1200000</v>
      </c>
    </row>
    <row r="301" spans="1:17" ht="27" hidden="1" customHeight="1" x14ac:dyDescent="0.25">
      <c r="A301" s="12">
        <v>296</v>
      </c>
      <c r="B301" s="6" t="s">
        <v>1375</v>
      </c>
      <c r="C301" s="13" t="s">
        <v>1008</v>
      </c>
      <c r="D301" s="14" t="s">
        <v>1375</v>
      </c>
      <c r="E301" s="15">
        <v>1</v>
      </c>
      <c r="F301" s="15">
        <v>21</v>
      </c>
      <c r="G301" s="15">
        <v>1</v>
      </c>
      <c r="H301" s="10">
        <v>542667.65100000007</v>
      </c>
      <c r="I301" s="10">
        <v>1000000</v>
      </c>
      <c r="J301" s="10">
        <v>592667.65100000007</v>
      </c>
      <c r="K301" s="10">
        <v>1050000</v>
      </c>
      <c r="L301" s="10">
        <v>642667.65100000007</v>
      </c>
      <c r="M301" s="10">
        <v>1100000</v>
      </c>
      <c r="N301" s="10">
        <v>692667.65100000007</v>
      </c>
      <c r="O301" s="10">
        <v>1150000</v>
      </c>
      <c r="P301" s="16">
        <v>742667.65100000007</v>
      </c>
      <c r="Q301" s="17">
        <v>1200000</v>
      </c>
    </row>
    <row r="302" spans="1:17" ht="27" hidden="1" customHeight="1" x14ac:dyDescent="0.25">
      <c r="A302" s="12">
        <v>297</v>
      </c>
      <c r="B302" s="6" t="s">
        <v>1375</v>
      </c>
      <c r="C302" s="13" t="s">
        <v>580</v>
      </c>
      <c r="D302" s="14" t="s">
        <v>1375</v>
      </c>
      <c r="E302" s="15">
        <v>6</v>
      </c>
      <c r="F302" s="15">
        <v>72</v>
      </c>
      <c r="G302" s="15">
        <v>1</v>
      </c>
      <c r="H302" s="10">
        <v>663901.24525377434</v>
      </c>
      <c r="I302" s="10">
        <v>1000000</v>
      </c>
      <c r="J302" s="10">
        <v>713901.24525377434</v>
      </c>
      <c r="K302" s="10">
        <v>1050000</v>
      </c>
      <c r="L302" s="10">
        <v>763901.24525377434</v>
      </c>
      <c r="M302" s="10">
        <v>1100000</v>
      </c>
      <c r="N302" s="10">
        <v>813901.24525377434</v>
      </c>
      <c r="O302" s="10">
        <v>1150000</v>
      </c>
      <c r="P302" s="16">
        <v>863901.24525377434</v>
      </c>
      <c r="Q302" s="17">
        <v>1200000</v>
      </c>
    </row>
    <row r="303" spans="1:17" ht="27" hidden="1" customHeight="1" x14ac:dyDescent="0.25">
      <c r="A303" s="12">
        <v>298</v>
      </c>
      <c r="B303" s="6" t="s">
        <v>1375</v>
      </c>
      <c r="C303" s="22" t="s">
        <v>1383</v>
      </c>
      <c r="D303" s="14" t="s">
        <v>1375</v>
      </c>
      <c r="E303" s="15">
        <v>1</v>
      </c>
      <c r="F303" s="15">
        <v>40</v>
      </c>
      <c r="G303" s="15">
        <v>1</v>
      </c>
      <c r="H303" s="10">
        <v>675267.909225757</v>
      </c>
      <c r="I303" s="10">
        <v>1000000</v>
      </c>
      <c r="J303" s="10">
        <v>725267.909225757</v>
      </c>
      <c r="K303" s="10">
        <v>1050000</v>
      </c>
      <c r="L303" s="10">
        <v>775267.909225757</v>
      </c>
      <c r="M303" s="10">
        <v>1100000</v>
      </c>
      <c r="N303" s="10">
        <v>825267.909225757</v>
      </c>
      <c r="O303" s="10">
        <v>1150000</v>
      </c>
      <c r="P303" s="16">
        <v>875267.909225757</v>
      </c>
      <c r="Q303" s="17">
        <v>1200000</v>
      </c>
    </row>
    <row r="304" spans="1:17" ht="27" hidden="1" customHeight="1" x14ac:dyDescent="0.25">
      <c r="A304" s="12">
        <v>299</v>
      </c>
      <c r="B304" s="6" t="s">
        <v>1375</v>
      </c>
      <c r="C304" s="22" t="s">
        <v>1384</v>
      </c>
      <c r="D304" s="14" t="s">
        <v>1375</v>
      </c>
      <c r="E304" s="15">
        <v>5</v>
      </c>
      <c r="F304" s="15">
        <v>30</v>
      </c>
      <c r="G304" s="15">
        <v>1</v>
      </c>
      <c r="H304" s="10">
        <v>3266050.9083758844</v>
      </c>
      <c r="I304" s="10">
        <v>1000000</v>
      </c>
      <c r="J304" s="10">
        <v>3316050.9083758844</v>
      </c>
      <c r="K304" s="10">
        <v>1050000</v>
      </c>
      <c r="L304" s="10">
        <v>3366050.9083758844</v>
      </c>
      <c r="M304" s="10">
        <v>1100000</v>
      </c>
      <c r="N304" s="10">
        <v>3416050.9083758844</v>
      </c>
      <c r="O304" s="10">
        <v>1150000</v>
      </c>
      <c r="P304" s="16">
        <v>3466050.9083758844</v>
      </c>
      <c r="Q304" s="17">
        <v>1200000</v>
      </c>
    </row>
    <row r="305" spans="1:17" ht="27" hidden="1" customHeight="1" x14ac:dyDescent="0.25">
      <c r="A305" s="12">
        <v>300</v>
      </c>
      <c r="B305" s="6" t="s">
        <v>1375</v>
      </c>
      <c r="C305" s="13" t="s">
        <v>1385</v>
      </c>
      <c r="D305" s="14" t="s">
        <v>1375</v>
      </c>
      <c r="E305" s="15">
        <v>1</v>
      </c>
      <c r="F305" s="15">
        <v>42</v>
      </c>
      <c r="G305" s="15">
        <v>1</v>
      </c>
      <c r="H305" s="10">
        <v>4452664.1976094479</v>
      </c>
      <c r="I305" s="10">
        <v>1000000</v>
      </c>
      <c r="J305" s="10">
        <v>4502664.1976094479</v>
      </c>
      <c r="K305" s="10">
        <v>1050000</v>
      </c>
      <c r="L305" s="10">
        <v>4552664.1976094479</v>
      </c>
      <c r="M305" s="10">
        <v>1100000</v>
      </c>
      <c r="N305" s="10">
        <v>4602664.1976094479</v>
      </c>
      <c r="O305" s="10">
        <v>1150000</v>
      </c>
      <c r="P305" s="16">
        <v>4652664.1976094479</v>
      </c>
      <c r="Q305" s="17">
        <v>1200000</v>
      </c>
    </row>
    <row r="306" spans="1:17" ht="27" hidden="1" customHeight="1" x14ac:dyDescent="0.25">
      <c r="A306" s="12">
        <v>301</v>
      </c>
      <c r="B306" s="6" t="s">
        <v>1375</v>
      </c>
      <c r="C306" s="13" t="s">
        <v>1004</v>
      </c>
      <c r="D306" s="14" t="s">
        <v>1375</v>
      </c>
      <c r="E306" s="15">
        <v>5</v>
      </c>
      <c r="F306" s="15">
        <v>20</v>
      </c>
      <c r="G306" s="15">
        <v>1</v>
      </c>
      <c r="H306" s="10">
        <v>508594.12178587145</v>
      </c>
      <c r="I306" s="10">
        <v>1000000</v>
      </c>
      <c r="J306" s="10">
        <v>558594.12178587145</v>
      </c>
      <c r="K306" s="10">
        <v>1050000</v>
      </c>
      <c r="L306" s="10">
        <v>608594.12178587145</v>
      </c>
      <c r="M306" s="10">
        <v>1100000</v>
      </c>
      <c r="N306" s="10">
        <v>658594.12178587145</v>
      </c>
      <c r="O306" s="10">
        <v>1150000</v>
      </c>
      <c r="P306" s="16">
        <v>708594.12178587145</v>
      </c>
      <c r="Q306" s="17">
        <v>1200000</v>
      </c>
    </row>
    <row r="307" spans="1:17" ht="27" hidden="1" customHeight="1" x14ac:dyDescent="0.25">
      <c r="A307" s="12">
        <v>302</v>
      </c>
      <c r="B307" s="6" t="s">
        <v>1365</v>
      </c>
      <c r="C307" s="24" t="s">
        <v>157</v>
      </c>
      <c r="D307" s="21" t="s">
        <v>1365</v>
      </c>
      <c r="E307" s="15">
        <v>5</v>
      </c>
      <c r="F307" s="15">
        <v>34</v>
      </c>
      <c r="G307" s="15">
        <v>1</v>
      </c>
      <c r="H307" s="10">
        <v>7354504.7613229938</v>
      </c>
      <c r="I307" s="10">
        <v>1000000</v>
      </c>
      <c r="J307" s="10">
        <v>7404504.7613229938</v>
      </c>
      <c r="K307" s="10">
        <v>1050000</v>
      </c>
      <c r="L307" s="10">
        <v>7454504.7613229938</v>
      </c>
      <c r="M307" s="10">
        <v>1100000</v>
      </c>
      <c r="N307" s="10">
        <v>7504504.7613229938</v>
      </c>
      <c r="O307" s="10">
        <v>1150000</v>
      </c>
      <c r="P307" s="16">
        <v>7554504.7613229938</v>
      </c>
      <c r="Q307" s="17">
        <v>1200000</v>
      </c>
    </row>
    <row r="308" spans="1:17" ht="27" hidden="1" customHeight="1" x14ac:dyDescent="0.25">
      <c r="A308" s="12">
        <v>303</v>
      </c>
      <c r="B308" s="6" t="s">
        <v>1375</v>
      </c>
      <c r="C308" s="13" t="s">
        <v>1386</v>
      </c>
      <c r="D308" s="14" t="s">
        <v>1375</v>
      </c>
      <c r="E308" s="15">
        <v>3</v>
      </c>
      <c r="F308" s="15">
        <v>30</v>
      </c>
      <c r="G308" s="15">
        <v>1</v>
      </c>
      <c r="H308" s="10">
        <v>6029792.5748712029</v>
      </c>
      <c r="I308" s="10">
        <v>1000000</v>
      </c>
      <c r="J308" s="10">
        <v>6079792.5748712029</v>
      </c>
      <c r="K308" s="10">
        <v>1050000</v>
      </c>
      <c r="L308" s="10">
        <v>6129792.5748712029</v>
      </c>
      <c r="M308" s="10">
        <v>1100000</v>
      </c>
      <c r="N308" s="10">
        <v>6179792.5748712029</v>
      </c>
      <c r="O308" s="10">
        <v>1150000</v>
      </c>
      <c r="P308" s="16">
        <v>6229792.5748712029</v>
      </c>
      <c r="Q308" s="17">
        <v>1200000</v>
      </c>
    </row>
    <row r="309" spans="1:17" ht="27" hidden="1" customHeight="1" x14ac:dyDescent="0.25">
      <c r="A309" s="12">
        <v>304</v>
      </c>
      <c r="B309" s="6" t="s">
        <v>1365</v>
      </c>
      <c r="C309" s="13" t="s">
        <v>1387</v>
      </c>
      <c r="D309" s="21" t="s">
        <v>1365</v>
      </c>
      <c r="E309" s="15">
        <v>3</v>
      </c>
      <c r="F309" s="15">
        <v>36</v>
      </c>
      <c r="G309" s="15">
        <v>1</v>
      </c>
      <c r="H309" s="10">
        <v>3724536.819123853</v>
      </c>
      <c r="I309" s="10">
        <v>1000000</v>
      </c>
      <c r="J309" s="10">
        <v>3774536.819123853</v>
      </c>
      <c r="K309" s="10">
        <v>1050000</v>
      </c>
      <c r="L309" s="10">
        <v>3824536.819123853</v>
      </c>
      <c r="M309" s="10">
        <v>1100000</v>
      </c>
      <c r="N309" s="10">
        <v>3874536.819123853</v>
      </c>
      <c r="O309" s="10">
        <v>1150000</v>
      </c>
      <c r="P309" s="16">
        <v>3924536.819123853</v>
      </c>
      <c r="Q309" s="17">
        <v>1200000</v>
      </c>
    </row>
    <row r="310" spans="1:17" ht="27" hidden="1" customHeight="1" x14ac:dyDescent="0.25">
      <c r="A310" s="12">
        <v>305</v>
      </c>
      <c r="B310" s="6" t="s">
        <v>1365</v>
      </c>
      <c r="C310" s="13" t="s">
        <v>1388</v>
      </c>
      <c r="D310" s="21" t="s">
        <v>1365</v>
      </c>
      <c r="E310" s="15">
        <v>2</v>
      </c>
      <c r="F310" s="15">
        <v>69</v>
      </c>
      <c r="G310" s="15">
        <v>1</v>
      </c>
      <c r="H310" s="10">
        <v>2831162.4539321661</v>
      </c>
      <c r="I310" s="10">
        <v>1000000</v>
      </c>
      <c r="J310" s="10">
        <v>2881162.4539321661</v>
      </c>
      <c r="K310" s="10">
        <v>1050000</v>
      </c>
      <c r="L310" s="10">
        <v>2931162.4539321661</v>
      </c>
      <c r="M310" s="10">
        <v>1100000</v>
      </c>
      <c r="N310" s="10">
        <v>2981162.4539321661</v>
      </c>
      <c r="O310" s="10">
        <v>1150000</v>
      </c>
      <c r="P310" s="16">
        <v>3031162.4539321661</v>
      </c>
      <c r="Q310" s="17">
        <v>1200000</v>
      </c>
    </row>
    <row r="311" spans="1:17" ht="27" hidden="1" customHeight="1" x14ac:dyDescent="0.25">
      <c r="A311" s="12">
        <v>306</v>
      </c>
      <c r="B311" s="6" t="s">
        <v>1212</v>
      </c>
      <c r="C311" s="13" t="s">
        <v>574</v>
      </c>
      <c r="D311" s="14" t="s">
        <v>1212</v>
      </c>
      <c r="E311" s="15">
        <v>5</v>
      </c>
      <c r="F311" s="15">
        <v>42</v>
      </c>
      <c r="G311" s="15">
        <v>1</v>
      </c>
      <c r="H311" s="10">
        <v>5580556.3159165885</v>
      </c>
      <c r="I311" s="10">
        <v>1000000</v>
      </c>
      <c r="J311" s="10">
        <v>5630556.3159165885</v>
      </c>
      <c r="K311" s="10">
        <v>1050000</v>
      </c>
      <c r="L311" s="10">
        <v>5680556.3159165885</v>
      </c>
      <c r="M311" s="10">
        <v>1100000</v>
      </c>
      <c r="N311" s="10">
        <v>5730556.3159165885</v>
      </c>
      <c r="O311" s="10">
        <v>1150000</v>
      </c>
      <c r="P311" s="16">
        <v>5780556.3159165885</v>
      </c>
      <c r="Q311" s="17">
        <v>1200000</v>
      </c>
    </row>
    <row r="312" spans="1:17" ht="27" hidden="1" customHeight="1" x14ac:dyDescent="0.25">
      <c r="A312" s="12">
        <v>307</v>
      </c>
      <c r="B312" s="6" t="s">
        <v>1212</v>
      </c>
      <c r="C312" s="22" t="s">
        <v>1389</v>
      </c>
      <c r="D312" s="14" t="s">
        <v>1212</v>
      </c>
      <c r="E312" s="15">
        <v>5</v>
      </c>
      <c r="F312" s="15">
        <v>42</v>
      </c>
      <c r="G312" s="15">
        <v>1</v>
      </c>
      <c r="H312" s="10">
        <v>5011176.8877162877</v>
      </c>
      <c r="I312" s="10">
        <v>1000000</v>
      </c>
      <c r="J312" s="10">
        <v>5061176.8877162877</v>
      </c>
      <c r="K312" s="10">
        <v>1050000</v>
      </c>
      <c r="L312" s="10">
        <v>5111176.8877162877</v>
      </c>
      <c r="M312" s="10">
        <v>1100000</v>
      </c>
      <c r="N312" s="10">
        <v>5161176.8877162877</v>
      </c>
      <c r="O312" s="10">
        <v>1150000</v>
      </c>
      <c r="P312" s="16">
        <v>5211176.8877162877</v>
      </c>
      <c r="Q312" s="17">
        <v>1200000</v>
      </c>
    </row>
    <row r="313" spans="1:17" ht="27" hidden="1" customHeight="1" x14ac:dyDescent="0.25">
      <c r="A313" s="12">
        <v>308</v>
      </c>
      <c r="B313" s="6" t="s">
        <v>1212</v>
      </c>
      <c r="C313" s="13" t="s">
        <v>1390</v>
      </c>
      <c r="D313" s="14" t="s">
        <v>1212</v>
      </c>
      <c r="E313" s="15">
        <v>5</v>
      </c>
      <c r="F313" s="15">
        <v>40</v>
      </c>
      <c r="G313" s="15">
        <v>1</v>
      </c>
      <c r="H313" s="10">
        <v>7396099.5492540691</v>
      </c>
      <c r="I313" s="10">
        <v>1000000</v>
      </c>
      <c r="J313" s="10">
        <v>7446099.5492540691</v>
      </c>
      <c r="K313" s="10">
        <v>1050000</v>
      </c>
      <c r="L313" s="10">
        <v>7496099.5492540691</v>
      </c>
      <c r="M313" s="10">
        <v>1100000</v>
      </c>
      <c r="N313" s="10">
        <v>7546099.5492540691</v>
      </c>
      <c r="O313" s="10">
        <v>1150000</v>
      </c>
      <c r="P313" s="16">
        <v>7596099.5492540691</v>
      </c>
      <c r="Q313" s="17">
        <v>1200000</v>
      </c>
    </row>
    <row r="314" spans="1:17" ht="27" hidden="1" customHeight="1" x14ac:dyDescent="0.25">
      <c r="A314" s="12">
        <v>309</v>
      </c>
      <c r="B314" s="6" t="s">
        <v>1212</v>
      </c>
      <c r="C314" s="22" t="s">
        <v>1391</v>
      </c>
      <c r="D314" s="14" t="s">
        <v>1212</v>
      </c>
      <c r="E314" s="15">
        <v>5</v>
      </c>
      <c r="F314" s="15">
        <v>40</v>
      </c>
      <c r="G314" s="15">
        <v>1</v>
      </c>
      <c r="H314" s="10">
        <v>5220520.3378274292</v>
      </c>
      <c r="I314" s="10">
        <v>1000000</v>
      </c>
      <c r="J314" s="10">
        <v>5270520.3378274292</v>
      </c>
      <c r="K314" s="10">
        <v>1050000</v>
      </c>
      <c r="L314" s="10">
        <v>5320520.3378274292</v>
      </c>
      <c r="M314" s="10">
        <v>1100000</v>
      </c>
      <c r="N314" s="10">
        <v>5370520.3378274292</v>
      </c>
      <c r="O314" s="10">
        <v>1150000</v>
      </c>
      <c r="P314" s="16">
        <v>5420520.3378274292</v>
      </c>
      <c r="Q314" s="17">
        <v>1200000</v>
      </c>
    </row>
    <row r="315" spans="1:17" ht="27" hidden="1" customHeight="1" x14ac:dyDescent="0.25">
      <c r="A315" s="12">
        <v>310</v>
      </c>
      <c r="B315" s="6" t="s">
        <v>221</v>
      </c>
      <c r="C315" s="13" t="s">
        <v>940</v>
      </c>
      <c r="D315" s="21" t="s">
        <v>221</v>
      </c>
      <c r="E315" s="15">
        <v>1</v>
      </c>
      <c r="F315" s="15">
        <v>25</v>
      </c>
      <c r="G315" s="15">
        <v>1</v>
      </c>
      <c r="H315" s="10">
        <v>335521.55591174029</v>
      </c>
      <c r="I315" s="10">
        <v>1000000</v>
      </c>
      <c r="J315" s="10">
        <v>385521.55591174029</v>
      </c>
      <c r="K315" s="10">
        <v>1050000</v>
      </c>
      <c r="L315" s="10">
        <v>435521.55591174029</v>
      </c>
      <c r="M315" s="10">
        <v>1100000</v>
      </c>
      <c r="N315" s="10">
        <v>485521.55591174029</v>
      </c>
      <c r="O315" s="10">
        <v>1150000</v>
      </c>
      <c r="P315" s="16">
        <v>535521.55591174029</v>
      </c>
      <c r="Q315" s="17">
        <v>1200000</v>
      </c>
    </row>
    <row r="316" spans="1:17" ht="27" hidden="1" customHeight="1" x14ac:dyDescent="0.25">
      <c r="A316" s="12">
        <v>311</v>
      </c>
      <c r="B316" s="6" t="s">
        <v>221</v>
      </c>
      <c r="C316" s="13" t="s">
        <v>636</v>
      </c>
      <c r="D316" s="21" t="s">
        <v>221</v>
      </c>
      <c r="E316" s="15">
        <v>1</v>
      </c>
      <c r="F316" s="15">
        <v>25</v>
      </c>
      <c r="G316" s="15">
        <v>1</v>
      </c>
      <c r="H316" s="10">
        <v>588134.20399999991</v>
      </c>
      <c r="I316" s="10">
        <v>1000000</v>
      </c>
      <c r="J316" s="10">
        <v>638134.20399999991</v>
      </c>
      <c r="K316" s="10">
        <v>1050000</v>
      </c>
      <c r="L316" s="10">
        <v>688134.20399999991</v>
      </c>
      <c r="M316" s="10">
        <v>1100000</v>
      </c>
      <c r="N316" s="10">
        <v>738134.20399999991</v>
      </c>
      <c r="O316" s="10">
        <v>1150000</v>
      </c>
      <c r="P316" s="16">
        <v>788134.20399999991</v>
      </c>
      <c r="Q316" s="17">
        <v>1200000</v>
      </c>
    </row>
    <row r="317" spans="1:17" ht="27" hidden="1" customHeight="1" x14ac:dyDescent="0.25">
      <c r="A317" s="12">
        <v>312</v>
      </c>
      <c r="B317" s="6" t="s">
        <v>221</v>
      </c>
      <c r="C317" s="13" t="s">
        <v>174</v>
      </c>
      <c r="D317" s="21" t="s">
        <v>221</v>
      </c>
      <c r="E317" s="15">
        <v>1</v>
      </c>
      <c r="F317" s="15">
        <v>25</v>
      </c>
      <c r="G317" s="15">
        <v>1</v>
      </c>
      <c r="H317" s="10">
        <v>576798.1977804841</v>
      </c>
      <c r="I317" s="10">
        <v>1000000</v>
      </c>
      <c r="J317" s="10">
        <v>626798.1977804841</v>
      </c>
      <c r="K317" s="10">
        <v>1050000</v>
      </c>
      <c r="L317" s="10">
        <v>676798.1977804841</v>
      </c>
      <c r="M317" s="10">
        <v>1100000</v>
      </c>
      <c r="N317" s="10">
        <v>726798.1977804841</v>
      </c>
      <c r="O317" s="10">
        <v>1150000</v>
      </c>
      <c r="P317" s="16">
        <v>776798.1977804841</v>
      </c>
      <c r="Q317" s="17">
        <v>1200000</v>
      </c>
    </row>
    <row r="318" spans="1:17" ht="27" hidden="1" customHeight="1" x14ac:dyDescent="0.25">
      <c r="A318" s="12">
        <v>313</v>
      </c>
      <c r="B318" s="6" t="s">
        <v>221</v>
      </c>
      <c r="C318" s="23" t="s">
        <v>1392</v>
      </c>
      <c r="D318" s="21" t="s">
        <v>221</v>
      </c>
      <c r="E318" s="15">
        <v>1</v>
      </c>
      <c r="F318" s="15">
        <v>25</v>
      </c>
      <c r="G318" s="15">
        <v>1</v>
      </c>
      <c r="H318" s="10">
        <v>497228.82186812768</v>
      </c>
      <c r="I318" s="10">
        <v>1000000</v>
      </c>
      <c r="J318" s="10">
        <v>547228.82186812768</v>
      </c>
      <c r="K318" s="10">
        <v>1050000</v>
      </c>
      <c r="L318" s="10">
        <v>597228.82186812768</v>
      </c>
      <c r="M318" s="10">
        <v>1100000</v>
      </c>
      <c r="N318" s="10">
        <v>647228.82186812768</v>
      </c>
      <c r="O318" s="10">
        <v>1150000</v>
      </c>
      <c r="P318" s="16">
        <v>697228.82186812768</v>
      </c>
      <c r="Q318" s="17">
        <v>1200000</v>
      </c>
    </row>
    <row r="319" spans="1:17" ht="27" hidden="1" customHeight="1" x14ac:dyDescent="0.25">
      <c r="A319" s="12">
        <v>314</v>
      </c>
      <c r="B319" s="6" t="s">
        <v>221</v>
      </c>
      <c r="C319" s="13" t="s">
        <v>636</v>
      </c>
      <c r="D319" s="21" t="s">
        <v>221</v>
      </c>
      <c r="E319" s="15">
        <v>1</v>
      </c>
      <c r="F319" s="15">
        <v>25</v>
      </c>
      <c r="G319" s="15">
        <v>1</v>
      </c>
      <c r="H319" s="10">
        <v>588134.20399999991</v>
      </c>
      <c r="I319" s="10">
        <v>1000000</v>
      </c>
      <c r="J319" s="10">
        <v>638134.20399999991</v>
      </c>
      <c r="K319" s="10">
        <v>1050000</v>
      </c>
      <c r="L319" s="10">
        <v>688134.20399999991</v>
      </c>
      <c r="M319" s="10">
        <v>1100000</v>
      </c>
      <c r="N319" s="10">
        <v>738134.20399999991</v>
      </c>
      <c r="O319" s="10">
        <v>1150000</v>
      </c>
      <c r="P319" s="16">
        <v>788134.20399999991</v>
      </c>
      <c r="Q319" s="17">
        <v>1200000</v>
      </c>
    </row>
    <row r="320" spans="1:17" ht="27" hidden="1" customHeight="1" x14ac:dyDescent="0.25">
      <c r="A320" s="12">
        <v>315</v>
      </c>
      <c r="B320" s="6" t="s">
        <v>221</v>
      </c>
      <c r="C320" s="13" t="s">
        <v>174</v>
      </c>
      <c r="D320" s="21" t="s">
        <v>221</v>
      </c>
      <c r="E320" s="15">
        <v>1</v>
      </c>
      <c r="F320" s="15">
        <v>25</v>
      </c>
      <c r="G320" s="15">
        <v>1</v>
      </c>
      <c r="H320" s="10">
        <v>663901.24525377434</v>
      </c>
      <c r="I320" s="10">
        <v>1000000</v>
      </c>
      <c r="J320" s="10">
        <v>713901.24525377434</v>
      </c>
      <c r="K320" s="10">
        <v>1050000</v>
      </c>
      <c r="L320" s="10">
        <v>763901.24525377434</v>
      </c>
      <c r="M320" s="10">
        <v>1100000</v>
      </c>
      <c r="N320" s="10">
        <v>813901.24525377434</v>
      </c>
      <c r="O320" s="10">
        <v>1150000</v>
      </c>
      <c r="P320" s="16">
        <v>863901.24525377434</v>
      </c>
      <c r="Q320" s="17">
        <v>1200000</v>
      </c>
    </row>
    <row r="321" spans="1:19" ht="27" hidden="1" customHeight="1" x14ac:dyDescent="0.25">
      <c r="A321" s="12">
        <v>316</v>
      </c>
      <c r="B321" s="6" t="s">
        <v>221</v>
      </c>
      <c r="C321" s="23" t="s">
        <v>1392</v>
      </c>
      <c r="D321" s="21" t="s">
        <v>221</v>
      </c>
      <c r="E321" s="15">
        <v>1</v>
      </c>
      <c r="F321" s="15">
        <v>25</v>
      </c>
      <c r="G321" s="15">
        <v>1</v>
      </c>
      <c r="H321" s="10">
        <v>663901.24525377434</v>
      </c>
      <c r="I321" s="10">
        <v>1000000</v>
      </c>
      <c r="J321" s="10">
        <v>713901.24525377434</v>
      </c>
      <c r="K321" s="10">
        <v>1050000</v>
      </c>
      <c r="L321" s="10">
        <v>763901.24525377434</v>
      </c>
      <c r="M321" s="10">
        <v>1100000</v>
      </c>
      <c r="N321" s="10">
        <v>813901.24525377434</v>
      </c>
      <c r="O321" s="10">
        <v>1150000</v>
      </c>
      <c r="P321" s="16">
        <v>863901.24525377434</v>
      </c>
      <c r="Q321" s="17">
        <v>1200000</v>
      </c>
    </row>
    <row r="322" spans="1:19" ht="27" hidden="1" customHeight="1" x14ac:dyDescent="0.25">
      <c r="A322" s="12">
        <v>317</v>
      </c>
      <c r="B322" s="6" t="s">
        <v>1375</v>
      </c>
      <c r="C322" s="13" t="s">
        <v>1393</v>
      </c>
      <c r="D322" s="14" t="s">
        <v>1375</v>
      </c>
      <c r="E322" s="15">
        <v>1</v>
      </c>
      <c r="F322" s="15">
        <v>20</v>
      </c>
      <c r="G322" s="15">
        <v>1</v>
      </c>
      <c r="H322" s="10">
        <v>376312.91589615843</v>
      </c>
      <c r="I322" s="10">
        <v>1000000</v>
      </c>
      <c r="J322" s="10">
        <v>426312.91589615843</v>
      </c>
      <c r="K322" s="10">
        <v>1050000</v>
      </c>
      <c r="L322" s="10">
        <v>476312.91589615843</v>
      </c>
      <c r="M322" s="10">
        <v>1100000</v>
      </c>
      <c r="N322" s="10">
        <v>526312.91589615843</v>
      </c>
      <c r="O322" s="10">
        <v>1150000</v>
      </c>
      <c r="P322" s="16">
        <v>576312.91589615843</v>
      </c>
      <c r="Q322" s="17">
        <v>1200000</v>
      </c>
    </row>
    <row r="323" spans="1:19" ht="27" hidden="1" customHeight="1" x14ac:dyDescent="0.25">
      <c r="A323" s="12">
        <v>318</v>
      </c>
      <c r="B323" s="6" t="s">
        <v>1254</v>
      </c>
      <c r="C323" s="23" t="s">
        <v>1394</v>
      </c>
      <c r="D323" s="25" t="s">
        <v>1254</v>
      </c>
      <c r="E323" s="15">
        <v>1</v>
      </c>
      <c r="F323" s="15">
        <v>40</v>
      </c>
      <c r="G323" s="15">
        <v>1</v>
      </c>
      <c r="H323" s="10">
        <v>1303869.7982852417</v>
      </c>
      <c r="I323" s="10">
        <v>1000000</v>
      </c>
      <c r="J323" s="10">
        <v>1353869.7982852417</v>
      </c>
      <c r="K323" s="10">
        <v>1050000</v>
      </c>
      <c r="L323" s="10">
        <v>1403869.7982852417</v>
      </c>
      <c r="M323" s="10">
        <v>1100000</v>
      </c>
      <c r="N323" s="10">
        <v>1453869.7982852417</v>
      </c>
      <c r="O323" s="10">
        <v>1150000</v>
      </c>
      <c r="P323" s="16">
        <v>1503869.7982852417</v>
      </c>
      <c r="Q323" s="17">
        <v>1200000</v>
      </c>
    </row>
    <row r="324" spans="1:19" ht="27" hidden="1" customHeight="1" x14ac:dyDescent="0.25">
      <c r="A324" s="12">
        <v>319</v>
      </c>
      <c r="B324" s="6" t="s">
        <v>1254</v>
      </c>
      <c r="C324" s="13" t="s">
        <v>1395</v>
      </c>
      <c r="D324" s="25" t="s">
        <v>1254</v>
      </c>
      <c r="E324" s="15">
        <v>1</v>
      </c>
      <c r="F324" s="15">
        <v>40</v>
      </c>
      <c r="G324" s="15">
        <v>1</v>
      </c>
      <c r="H324" s="10">
        <v>2754029.9609174393</v>
      </c>
      <c r="I324" s="10">
        <v>1000000</v>
      </c>
      <c r="J324" s="10">
        <v>2804029.9609174393</v>
      </c>
      <c r="K324" s="10">
        <v>1050000</v>
      </c>
      <c r="L324" s="10">
        <v>2854029.9609174393</v>
      </c>
      <c r="M324" s="10">
        <v>1100000</v>
      </c>
      <c r="N324" s="10">
        <v>2904029.9609174393</v>
      </c>
      <c r="O324" s="10">
        <v>1150000</v>
      </c>
      <c r="P324" s="16">
        <v>2954029.9609174393</v>
      </c>
      <c r="Q324" s="17">
        <v>1200000</v>
      </c>
    </row>
    <row r="325" spans="1:19" ht="27" hidden="1" customHeight="1" x14ac:dyDescent="0.25">
      <c r="A325" s="12">
        <v>320</v>
      </c>
      <c r="B325" s="6" t="s">
        <v>1254</v>
      </c>
      <c r="C325" s="13" t="s">
        <v>1396</v>
      </c>
      <c r="D325" s="25" t="s">
        <v>1254</v>
      </c>
      <c r="E325" s="15">
        <v>1</v>
      </c>
      <c r="F325" s="15">
        <v>40</v>
      </c>
      <c r="G325" s="15">
        <v>1</v>
      </c>
      <c r="H325" s="10">
        <v>1089030</v>
      </c>
      <c r="I325" s="10">
        <v>1000000</v>
      </c>
      <c r="J325" s="10">
        <v>1139030</v>
      </c>
      <c r="K325" s="10">
        <v>1050000</v>
      </c>
      <c r="L325" s="10">
        <v>1189030</v>
      </c>
      <c r="M325" s="10">
        <v>1100000</v>
      </c>
      <c r="N325" s="10">
        <v>1239030</v>
      </c>
      <c r="O325" s="10">
        <v>1150000</v>
      </c>
      <c r="P325" s="16">
        <v>1289030</v>
      </c>
      <c r="Q325" s="17">
        <v>1200000</v>
      </c>
    </row>
    <row r="326" spans="1:19" ht="27" hidden="1" customHeight="1" x14ac:dyDescent="0.25">
      <c r="A326" s="12">
        <v>321</v>
      </c>
      <c r="B326" s="6" t="s">
        <v>1254</v>
      </c>
      <c r="C326" s="23" t="s">
        <v>1397</v>
      </c>
      <c r="D326" s="25" t="s">
        <v>1254</v>
      </c>
      <c r="E326" s="15">
        <v>1</v>
      </c>
      <c r="F326" s="15">
        <v>40</v>
      </c>
      <c r="G326" s="15">
        <v>1</v>
      </c>
      <c r="H326" s="10">
        <v>2268256.1451221267</v>
      </c>
      <c r="I326" s="10">
        <v>1000000</v>
      </c>
      <c r="J326" s="10">
        <v>2318256.1451221267</v>
      </c>
      <c r="K326" s="10">
        <v>1050000</v>
      </c>
      <c r="L326" s="10">
        <v>2368256.1451221267</v>
      </c>
      <c r="M326" s="10">
        <v>1100000</v>
      </c>
      <c r="N326" s="10">
        <v>2418256.1451221267</v>
      </c>
      <c r="O326" s="10">
        <v>1150000</v>
      </c>
      <c r="P326" s="16">
        <v>2468256.1451221267</v>
      </c>
      <c r="Q326" s="17">
        <v>1200000</v>
      </c>
    </row>
    <row r="327" spans="1:19" ht="27" hidden="1" customHeight="1" x14ac:dyDescent="0.25">
      <c r="A327" s="12">
        <v>322</v>
      </c>
      <c r="B327" s="6" t="s">
        <v>1254</v>
      </c>
      <c r="C327" s="23" t="s">
        <v>1398</v>
      </c>
      <c r="D327" s="25" t="s">
        <v>1254</v>
      </c>
      <c r="E327" s="15">
        <v>1</v>
      </c>
      <c r="F327" s="15">
        <v>40</v>
      </c>
      <c r="G327" s="15">
        <v>1</v>
      </c>
      <c r="H327" s="10">
        <v>2268256.1451221267</v>
      </c>
      <c r="I327" s="10">
        <v>1000000</v>
      </c>
      <c r="J327" s="10">
        <v>2318256.1451221267</v>
      </c>
      <c r="K327" s="10">
        <v>1050000</v>
      </c>
      <c r="L327" s="10">
        <v>2368256.1451221267</v>
      </c>
      <c r="M327" s="10">
        <v>1100000</v>
      </c>
      <c r="N327" s="10">
        <v>2418256.1451221267</v>
      </c>
      <c r="O327" s="10">
        <v>1150000</v>
      </c>
      <c r="P327" s="16">
        <v>2468256.1451221267</v>
      </c>
      <c r="Q327" s="17">
        <v>1200000</v>
      </c>
      <c r="S327" s="18"/>
    </row>
    <row r="328" spans="1:19" ht="27" hidden="1" customHeight="1" x14ac:dyDescent="0.25">
      <c r="A328" s="12">
        <v>323</v>
      </c>
      <c r="B328" s="6" t="s">
        <v>1254</v>
      </c>
      <c r="C328" s="23" t="s">
        <v>947</v>
      </c>
      <c r="D328" s="25" t="s">
        <v>1254</v>
      </c>
      <c r="E328" s="15">
        <v>1</v>
      </c>
      <c r="F328" s="15">
        <v>40</v>
      </c>
      <c r="G328" s="15">
        <v>1</v>
      </c>
      <c r="H328" s="10">
        <v>113732.47492571932</v>
      </c>
      <c r="I328" s="10">
        <v>1000000</v>
      </c>
      <c r="J328" s="10">
        <v>163732.47492571932</v>
      </c>
      <c r="K328" s="10">
        <v>1050000</v>
      </c>
      <c r="L328" s="10">
        <v>213732.47492571932</v>
      </c>
      <c r="M328" s="10">
        <v>1100000</v>
      </c>
      <c r="N328" s="10">
        <v>263732.47492571932</v>
      </c>
      <c r="O328" s="10">
        <v>1150000</v>
      </c>
      <c r="P328" s="16">
        <v>313732.47492571932</v>
      </c>
      <c r="Q328" s="17">
        <v>1200000</v>
      </c>
    </row>
    <row r="329" spans="1:19" ht="27" hidden="1" customHeight="1" x14ac:dyDescent="0.25">
      <c r="A329" s="12">
        <v>324</v>
      </c>
      <c r="B329" s="6" t="s">
        <v>1254</v>
      </c>
      <c r="C329" s="23" t="s">
        <v>1399</v>
      </c>
      <c r="D329" s="25" t="s">
        <v>1254</v>
      </c>
      <c r="E329" s="15">
        <v>1</v>
      </c>
      <c r="F329" s="15">
        <v>40</v>
      </c>
      <c r="G329" s="15">
        <v>1</v>
      </c>
      <c r="H329" s="10">
        <v>152949.03429143428</v>
      </c>
      <c r="I329" s="10">
        <v>1000000</v>
      </c>
      <c r="J329" s="10">
        <v>202949.03429143428</v>
      </c>
      <c r="K329" s="10">
        <v>1050000</v>
      </c>
      <c r="L329" s="10">
        <v>252949.03429143428</v>
      </c>
      <c r="M329" s="10">
        <v>1100000</v>
      </c>
      <c r="N329" s="10">
        <v>302949.03429143428</v>
      </c>
      <c r="O329" s="10">
        <v>1150000</v>
      </c>
      <c r="P329" s="16">
        <v>352949.03429143428</v>
      </c>
      <c r="Q329" s="17">
        <v>1200000</v>
      </c>
    </row>
    <row r="330" spans="1:19" ht="27" hidden="1" customHeight="1" thickBot="1" x14ac:dyDescent="0.3">
      <c r="A330" s="26">
        <v>325</v>
      </c>
      <c r="B330" s="27" t="s">
        <v>1254</v>
      </c>
      <c r="C330" s="28" t="s">
        <v>1400</v>
      </c>
      <c r="D330" s="29" t="s">
        <v>1254</v>
      </c>
      <c r="E330" s="30">
        <v>1</v>
      </c>
      <c r="F330" s="30">
        <v>40</v>
      </c>
      <c r="G330" s="30">
        <v>1</v>
      </c>
      <c r="H330" s="31">
        <v>1303869.7982852417</v>
      </c>
      <c r="I330" s="31">
        <v>1000000</v>
      </c>
      <c r="J330" s="31">
        <v>1353869.7982852417</v>
      </c>
      <c r="K330" s="31">
        <v>1050000</v>
      </c>
      <c r="L330" s="31">
        <v>1403869.7982852417</v>
      </c>
      <c r="M330" s="31">
        <v>1100000</v>
      </c>
      <c r="N330" s="31">
        <v>1453869.7982852417</v>
      </c>
      <c r="O330" s="31">
        <v>1150000</v>
      </c>
      <c r="P330" s="32">
        <v>1503869.7982852417</v>
      </c>
      <c r="Q330" s="33">
        <v>1200000</v>
      </c>
    </row>
    <row r="331" spans="1:19" ht="27" hidden="1" customHeight="1" x14ac:dyDescent="0.25">
      <c r="L331">
        <f>+L252*2</f>
        <v>2067740.1720174281</v>
      </c>
      <c r="N331">
        <f>+N252*2</f>
        <v>2167740.1720174281</v>
      </c>
      <c r="P331" s="34"/>
      <c r="S331" s="18"/>
    </row>
    <row r="332" spans="1:19" ht="27" hidden="1" customHeight="1" thickBot="1" x14ac:dyDescent="0.3">
      <c r="A332" s="35"/>
      <c r="B332" s="36" t="s">
        <v>1401</v>
      </c>
      <c r="C332" s="37" t="s">
        <v>1402</v>
      </c>
      <c r="D332" s="38"/>
      <c r="H332" s="39"/>
      <c r="I332" s="39"/>
      <c r="M332" s="40">
        <f>+L331+N331</f>
        <v>4235480.3440348562</v>
      </c>
    </row>
    <row r="333" spans="1:19" ht="27" hidden="1" customHeight="1" thickBot="1" x14ac:dyDescent="0.3">
      <c r="A333" s="35"/>
      <c r="B333" s="41" t="s">
        <v>1403</v>
      </c>
      <c r="C333" s="37" t="s">
        <v>1404</v>
      </c>
      <c r="D333" s="38"/>
      <c r="H333" s="39"/>
      <c r="I333" s="39"/>
    </row>
    <row r="334" spans="1:19" ht="27" hidden="1" customHeight="1" thickBot="1" x14ac:dyDescent="0.3">
      <c r="A334" s="35"/>
      <c r="B334" s="36" t="s">
        <v>1405</v>
      </c>
      <c r="C334" s="37" t="s">
        <v>1406</v>
      </c>
      <c r="D334" s="42"/>
      <c r="H334" s="39"/>
      <c r="I334" s="39"/>
    </row>
    <row r="335" spans="1:19" ht="27" hidden="1" customHeight="1" thickBot="1" x14ac:dyDescent="0.3">
      <c r="A335" s="35"/>
      <c r="B335" s="36" t="s">
        <v>1407</v>
      </c>
      <c r="C335" s="43" t="s">
        <v>1408</v>
      </c>
      <c r="D335" s="42"/>
      <c r="H335" s="39"/>
      <c r="I335" s="39"/>
    </row>
    <row r="337" spans="12:14" ht="27" customHeight="1" x14ac:dyDescent="0.25">
      <c r="L337" s="18"/>
    </row>
    <row r="338" spans="12:14" ht="27" customHeight="1" x14ac:dyDescent="0.25">
      <c r="N338" s="18"/>
    </row>
  </sheetData>
  <autoFilter ref="A5:Q335" xr:uid="{00000000-0009-0000-0000-000001000000}">
    <filterColumn colId="0">
      <filters>
        <filter val="200"/>
      </filters>
    </filterColumn>
  </autoFilter>
  <mergeCells count="2">
    <mergeCell ref="B1:Q1"/>
    <mergeCell ref="B3:Q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C05DC-7FF1-4B0A-B352-A1FB731DAD0B}">
  <sheetPr filterMode="1"/>
  <dimension ref="A1:AC341"/>
  <sheetViews>
    <sheetView workbookViewId="0">
      <selection activeCell="A334" sqref="A334"/>
    </sheetView>
  </sheetViews>
  <sheetFormatPr baseColWidth="10" defaultRowHeight="9.75" customHeight="1" outlineLevelCol="1" x14ac:dyDescent="0.25"/>
  <cols>
    <col min="1" max="1" width="6.140625" customWidth="1"/>
    <col min="2" max="2" width="30.42578125" customWidth="1"/>
    <col min="3" max="3" width="31.85546875" customWidth="1"/>
    <col min="4" max="4" width="12.5703125" customWidth="1"/>
    <col min="5" max="7" width="6.28515625" customWidth="1"/>
    <col min="8" max="12" width="11.42578125" hidden="1" customWidth="1" outlineLevel="1"/>
    <col min="13" max="13" width="14.5703125" hidden="1" customWidth="1" outlineLevel="1"/>
    <col min="14" max="17" width="11.42578125" hidden="1" customWidth="1" outlineLevel="1"/>
    <col min="18" max="18" width="11.42578125" collapsed="1"/>
    <col min="19" max="19" width="12.85546875" customWidth="1"/>
    <col min="20" max="20" width="16.42578125" customWidth="1"/>
    <col min="21" max="21" width="17.5703125" customWidth="1"/>
    <col min="23" max="23" width="17.7109375" customWidth="1"/>
    <col min="25" max="25" width="14.85546875" customWidth="1"/>
  </cols>
  <sheetData>
    <row r="1" spans="1:27" ht="15" customHeight="1" x14ac:dyDescent="0.25">
      <c r="B1" s="770" t="s">
        <v>1236</v>
      </c>
      <c r="C1" s="770"/>
      <c r="D1" s="770"/>
      <c r="E1" s="770"/>
      <c r="F1" s="770"/>
      <c r="G1" s="770"/>
      <c r="H1" s="770"/>
      <c r="I1" s="770"/>
      <c r="J1" s="770"/>
      <c r="K1" s="770"/>
      <c r="L1" s="770"/>
      <c r="M1" s="770"/>
      <c r="N1" s="770"/>
      <c r="O1" s="770"/>
      <c r="P1" s="770"/>
      <c r="Q1" s="770"/>
      <c r="R1" s="770"/>
      <c r="S1" s="770"/>
      <c r="T1" s="770"/>
      <c r="U1" s="770"/>
      <c r="V1" s="770"/>
      <c r="W1" s="770"/>
      <c r="X1" s="770"/>
      <c r="Y1" s="770"/>
      <c r="Z1" s="770"/>
      <c r="AA1" s="770"/>
    </row>
    <row r="3" spans="1:27" ht="15" customHeight="1" x14ac:dyDescent="0.25">
      <c r="B3" s="770" t="s">
        <v>1237</v>
      </c>
      <c r="C3" s="770"/>
      <c r="D3" s="770"/>
      <c r="E3" s="770"/>
      <c r="F3" s="770"/>
      <c r="G3" s="770"/>
      <c r="H3" s="770"/>
      <c r="I3" s="770"/>
      <c r="J3" s="770"/>
      <c r="K3" s="770"/>
      <c r="L3" s="770"/>
      <c r="M3" s="770"/>
      <c r="N3" s="770"/>
      <c r="O3" s="770"/>
      <c r="P3" s="770"/>
      <c r="Q3" s="770"/>
      <c r="R3" s="770"/>
      <c r="S3" s="770"/>
      <c r="T3" s="770"/>
      <c r="U3" s="770"/>
      <c r="V3" s="770"/>
      <c r="W3" s="770"/>
      <c r="X3" s="770"/>
      <c r="Y3" s="770"/>
      <c r="Z3" s="770"/>
      <c r="AA3" s="770"/>
    </row>
    <row r="4" spans="1:27" ht="15.75" thickBot="1" x14ac:dyDescent="0.3">
      <c r="R4" s="97">
        <v>9.2799999999999994E-2</v>
      </c>
    </row>
    <row r="5" spans="1:27" ht="58.5" customHeight="1" thickBot="1" x14ac:dyDescent="0.3">
      <c r="A5" s="1" t="s">
        <v>1238</v>
      </c>
      <c r="B5" s="1" t="s">
        <v>1239</v>
      </c>
      <c r="C5" s="1" t="s">
        <v>1240</v>
      </c>
      <c r="D5" s="2" t="s">
        <v>1241</v>
      </c>
      <c r="E5" s="3" t="s">
        <v>10</v>
      </c>
      <c r="F5" s="3" t="s">
        <v>1242</v>
      </c>
      <c r="G5" s="3" t="s">
        <v>1243</v>
      </c>
      <c r="H5" s="3" t="s">
        <v>1244</v>
      </c>
      <c r="I5" s="3" t="s">
        <v>1245</v>
      </c>
      <c r="J5" s="3" t="s">
        <v>1246</v>
      </c>
      <c r="K5" s="3" t="s">
        <v>1247</v>
      </c>
      <c r="L5" s="3" t="s">
        <v>1248</v>
      </c>
      <c r="M5" s="3" t="s">
        <v>1249</v>
      </c>
      <c r="N5" s="3" t="s">
        <v>1250</v>
      </c>
      <c r="O5" s="3" t="s">
        <v>1251</v>
      </c>
      <c r="P5" s="3" t="s">
        <v>1252</v>
      </c>
      <c r="Q5" s="4" t="s">
        <v>1253</v>
      </c>
      <c r="R5" s="3" t="s">
        <v>1244</v>
      </c>
      <c r="S5" s="3" t="s">
        <v>1245</v>
      </c>
      <c r="T5" s="3" t="s">
        <v>1246</v>
      </c>
      <c r="U5" s="3" t="s">
        <v>1247</v>
      </c>
      <c r="V5" s="375" t="s">
        <v>1248</v>
      </c>
      <c r="W5" s="3" t="s">
        <v>1249</v>
      </c>
      <c r="X5" s="375" t="s">
        <v>1250</v>
      </c>
      <c r="Y5" s="3" t="s">
        <v>1251</v>
      </c>
      <c r="Z5" s="375" t="s">
        <v>1252</v>
      </c>
      <c r="AA5" s="4" t="s">
        <v>1253</v>
      </c>
    </row>
    <row r="6" spans="1:27" ht="9.75" hidden="1" customHeight="1" x14ac:dyDescent="0.25">
      <c r="A6" s="5">
        <v>1</v>
      </c>
      <c r="B6" s="6" t="s">
        <v>1254</v>
      </c>
      <c r="C6" s="7" t="s">
        <v>300</v>
      </c>
      <c r="D6" s="8" t="s">
        <v>1254</v>
      </c>
      <c r="E6" s="9">
        <v>2</v>
      </c>
      <c r="F6" s="9">
        <v>40</v>
      </c>
      <c r="G6" s="9">
        <v>2</v>
      </c>
      <c r="H6" s="10">
        <v>2289398.9858236425</v>
      </c>
      <c r="I6" s="10">
        <v>1000000</v>
      </c>
      <c r="J6" s="10">
        <v>2339398.9858236425</v>
      </c>
      <c r="K6" s="10">
        <v>1050000</v>
      </c>
      <c r="L6" s="10">
        <v>2389398.9858236425</v>
      </c>
      <c r="M6" s="10">
        <v>1100000</v>
      </c>
      <c r="N6" s="10">
        <v>2439398.9858236425</v>
      </c>
      <c r="O6" s="10">
        <v>1150000</v>
      </c>
      <c r="P6" s="10">
        <v>2489398.9858236425</v>
      </c>
      <c r="Q6" s="11">
        <v>1200000</v>
      </c>
      <c r="R6" s="10">
        <f>+H6+(H6*$R$4)</f>
        <v>2501855.2117080763</v>
      </c>
      <c r="S6" s="10">
        <f>+I6+(I6*$R$4)</f>
        <v>1092800</v>
      </c>
      <c r="T6" s="10">
        <f t="shared" ref="T6:Z6" si="0">+J6+(J6*$R$4)</f>
        <v>2556495.2117080763</v>
      </c>
      <c r="U6" s="10">
        <f t="shared" si="0"/>
        <v>1147440</v>
      </c>
      <c r="V6" s="10">
        <f t="shared" si="0"/>
        <v>2611135.2117080763</v>
      </c>
      <c r="W6" s="10">
        <f t="shared" si="0"/>
        <v>1202080</v>
      </c>
      <c r="X6" s="10">
        <f t="shared" si="0"/>
        <v>2665775.2117080763</v>
      </c>
      <c r="Y6" s="10">
        <f t="shared" si="0"/>
        <v>1256720</v>
      </c>
      <c r="Z6" s="10">
        <f t="shared" si="0"/>
        <v>2720415.2117080763</v>
      </c>
      <c r="AA6" s="10">
        <f>+Q6+(Q6*$R$4)</f>
        <v>1311360</v>
      </c>
    </row>
    <row r="7" spans="1:27" ht="9.75" hidden="1" customHeight="1" x14ac:dyDescent="0.25">
      <c r="A7" s="12">
        <v>2</v>
      </c>
      <c r="B7" s="6" t="s">
        <v>1254</v>
      </c>
      <c r="C7" s="13" t="s">
        <v>403</v>
      </c>
      <c r="D7" s="14" t="s">
        <v>1254</v>
      </c>
      <c r="E7" s="15">
        <v>2</v>
      </c>
      <c r="F7" s="15">
        <v>40</v>
      </c>
      <c r="G7" s="15">
        <v>2</v>
      </c>
      <c r="H7" s="10">
        <v>1300459.6626882229</v>
      </c>
      <c r="I7" s="10">
        <v>1000000</v>
      </c>
      <c r="J7" s="10">
        <v>1350459.6626882229</v>
      </c>
      <c r="K7" s="10">
        <v>1050000</v>
      </c>
      <c r="L7" s="10">
        <v>1400459.6626882229</v>
      </c>
      <c r="M7" s="10">
        <v>1100000</v>
      </c>
      <c r="N7" s="10">
        <v>1450459.6626882229</v>
      </c>
      <c r="O7" s="10">
        <v>1150000</v>
      </c>
      <c r="P7" s="16">
        <v>1500459.6626882229</v>
      </c>
      <c r="Q7" s="17">
        <v>1200000</v>
      </c>
      <c r="R7" s="10">
        <f t="shared" ref="R7:R70" si="1">+H7+(H7*$R$4)</f>
        <v>1421142.3193856901</v>
      </c>
      <c r="S7" s="10">
        <f t="shared" ref="S7:S70" si="2">+I7+(I7*$R$4)</f>
        <v>1092800</v>
      </c>
      <c r="T7" s="10">
        <f t="shared" ref="T7:T70" si="3">+J7+(J7*$R$4)</f>
        <v>1475782.3193856901</v>
      </c>
      <c r="U7" s="10">
        <f t="shared" ref="U7:U70" si="4">+K7+(K7*$R$4)</f>
        <v>1147440</v>
      </c>
      <c r="V7" s="10">
        <f t="shared" ref="V7:V70" si="5">+L7+(L7*$R$4)</f>
        <v>1530422.3193856901</v>
      </c>
      <c r="W7" s="10">
        <f t="shared" ref="W7:W70" si="6">+M7+(M7*$R$4)</f>
        <v>1202080</v>
      </c>
      <c r="X7" s="10">
        <f t="shared" ref="X7:X70" si="7">+N7+(N7*$R$4)</f>
        <v>1585062.3193856901</v>
      </c>
      <c r="Y7" s="10">
        <f t="shared" ref="Y7:Y70" si="8">+O7+(O7*$R$4)</f>
        <v>1256720</v>
      </c>
      <c r="Z7" s="10">
        <f t="shared" ref="Z7:Z70" si="9">+P7+(P7*$R$4)</f>
        <v>1639702.3193856901</v>
      </c>
      <c r="AA7" s="10">
        <f t="shared" ref="AA7:AA70" si="10">+Q7+(Q7*$R$4)</f>
        <v>1311360</v>
      </c>
    </row>
    <row r="8" spans="1:27" ht="9.75" hidden="1" customHeight="1" x14ac:dyDescent="0.25">
      <c r="A8" s="12">
        <v>3</v>
      </c>
      <c r="B8" s="6" t="s">
        <v>1254</v>
      </c>
      <c r="C8" s="13" t="s">
        <v>275</v>
      </c>
      <c r="D8" s="14" t="s">
        <v>1254</v>
      </c>
      <c r="E8" s="15">
        <v>2</v>
      </c>
      <c r="F8" s="15">
        <v>40</v>
      </c>
      <c r="G8" s="15">
        <v>4</v>
      </c>
      <c r="H8" s="10">
        <v>1607371.8664199049</v>
      </c>
      <c r="I8" s="10">
        <v>1000000</v>
      </c>
      <c r="J8" s="10">
        <v>1657371.8664199049</v>
      </c>
      <c r="K8" s="10">
        <v>1050000</v>
      </c>
      <c r="L8" s="10">
        <v>1707371.8664199049</v>
      </c>
      <c r="M8" s="10">
        <v>1100000</v>
      </c>
      <c r="N8" s="10">
        <v>1757371.8664199049</v>
      </c>
      <c r="O8" s="10">
        <v>1150000</v>
      </c>
      <c r="P8" s="16">
        <v>1807371.8664199049</v>
      </c>
      <c r="Q8" s="17">
        <v>1200000</v>
      </c>
      <c r="R8" s="10">
        <f t="shared" si="1"/>
        <v>1756535.9756236719</v>
      </c>
      <c r="S8" s="10">
        <f t="shared" si="2"/>
        <v>1092800</v>
      </c>
      <c r="T8" s="10">
        <f t="shared" si="3"/>
        <v>1811175.9756236719</v>
      </c>
      <c r="U8" s="10">
        <f t="shared" si="4"/>
        <v>1147440</v>
      </c>
      <c r="V8" s="10">
        <f t="shared" si="5"/>
        <v>1865815.9756236719</v>
      </c>
      <c r="W8" s="10">
        <f t="shared" si="6"/>
        <v>1202080</v>
      </c>
      <c r="X8" s="10">
        <f t="shared" si="7"/>
        <v>1920455.9756236719</v>
      </c>
      <c r="Y8" s="10">
        <f t="shared" si="8"/>
        <v>1256720</v>
      </c>
      <c r="Z8" s="10">
        <f t="shared" si="9"/>
        <v>1975095.9756236719</v>
      </c>
      <c r="AA8" s="10">
        <f t="shared" si="10"/>
        <v>1311360</v>
      </c>
    </row>
    <row r="9" spans="1:27" ht="9.75" hidden="1" customHeight="1" x14ac:dyDescent="0.25">
      <c r="A9" s="12">
        <v>4</v>
      </c>
      <c r="B9" s="6" t="s">
        <v>1254</v>
      </c>
      <c r="C9" s="13" t="s">
        <v>605</v>
      </c>
      <c r="D9" s="14" t="s">
        <v>1254</v>
      </c>
      <c r="E9" s="15">
        <v>1</v>
      </c>
      <c r="F9" s="15">
        <v>40</v>
      </c>
      <c r="G9" s="15">
        <v>4</v>
      </c>
      <c r="H9" s="10">
        <v>618432.54328448535</v>
      </c>
      <c r="I9" s="10">
        <v>1000000</v>
      </c>
      <c r="J9" s="10">
        <v>668432.54328448535</v>
      </c>
      <c r="K9" s="10">
        <v>1050000</v>
      </c>
      <c r="L9" s="10">
        <v>718432.54328448535</v>
      </c>
      <c r="M9" s="10">
        <v>1100000</v>
      </c>
      <c r="N9" s="10">
        <v>768432.54328448535</v>
      </c>
      <c r="O9" s="10">
        <v>1150000</v>
      </c>
      <c r="P9" s="16">
        <v>818432.54328448535</v>
      </c>
      <c r="Q9" s="17">
        <v>1200000</v>
      </c>
      <c r="R9" s="10">
        <f t="shared" si="1"/>
        <v>675823.08330128563</v>
      </c>
      <c r="S9" s="10">
        <f t="shared" si="2"/>
        <v>1092800</v>
      </c>
      <c r="T9" s="10">
        <f t="shared" si="3"/>
        <v>730463.08330128563</v>
      </c>
      <c r="U9" s="10">
        <f t="shared" si="4"/>
        <v>1147440</v>
      </c>
      <c r="V9" s="10">
        <f t="shared" si="5"/>
        <v>785103.08330128563</v>
      </c>
      <c r="W9" s="10">
        <f t="shared" si="6"/>
        <v>1202080</v>
      </c>
      <c r="X9" s="10">
        <f t="shared" si="7"/>
        <v>839743.08330128563</v>
      </c>
      <c r="Y9" s="10">
        <f t="shared" si="8"/>
        <v>1256720</v>
      </c>
      <c r="Z9" s="10">
        <f t="shared" si="9"/>
        <v>894383.08330128563</v>
      </c>
      <c r="AA9" s="10">
        <f t="shared" si="10"/>
        <v>1311360</v>
      </c>
    </row>
    <row r="10" spans="1:27" ht="9.75" hidden="1" customHeight="1" x14ac:dyDescent="0.25">
      <c r="A10" s="12">
        <v>5</v>
      </c>
      <c r="B10" s="6" t="s">
        <v>1254</v>
      </c>
      <c r="C10" s="13" t="s">
        <v>786</v>
      </c>
      <c r="D10" s="14" t="s">
        <v>1254</v>
      </c>
      <c r="E10" s="15">
        <v>5</v>
      </c>
      <c r="F10" s="15">
        <v>40</v>
      </c>
      <c r="G10" s="15">
        <v>4</v>
      </c>
      <c r="H10" s="10">
        <v>4403683.0559752295</v>
      </c>
      <c r="I10" s="10">
        <v>1000000</v>
      </c>
      <c r="J10" s="10">
        <v>4453683.0559752295</v>
      </c>
      <c r="K10" s="10">
        <v>1050000</v>
      </c>
      <c r="L10" s="10">
        <v>4503683.0559752295</v>
      </c>
      <c r="M10" s="10">
        <v>1100000</v>
      </c>
      <c r="N10" s="10">
        <v>4553683.0559752295</v>
      </c>
      <c r="O10" s="10">
        <v>1150000</v>
      </c>
      <c r="P10" s="16">
        <v>4603683.0559752295</v>
      </c>
      <c r="Q10" s="17">
        <v>1200000</v>
      </c>
      <c r="R10" s="10">
        <f t="shared" si="1"/>
        <v>4812344.8435697304</v>
      </c>
      <c r="S10" s="10">
        <f t="shared" si="2"/>
        <v>1092800</v>
      </c>
      <c r="T10" s="10">
        <f t="shared" si="3"/>
        <v>4866984.8435697304</v>
      </c>
      <c r="U10" s="10">
        <f t="shared" si="4"/>
        <v>1147440</v>
      </c>
      <c r="V10" s="10">
        <f t="shared" si="5"/>
        <v>4921624.8435697304</v>
      </c>
      <c r="W10" s="10">
        <f t="shared" si="6"/>
        <v>1202080</v>
      </c>
      <c r="X10" s="10">
        <f t="shared" si="7"/>
        <v>4976264.8435697304</v>
      </c>
      <c r="Y10" s="10">
        <f t="shared" si="8"/>
        <v>1256720</v>
      </c>
      <c r="Z10" s="10">
        <f t="shared" si="9"/>
        <v>5030904.8435697304</v>
      </c>
      <c r="AA10" s="10">
        <f t="shared" si="10"/>
        <v>1311360</v>
      </c>
    </row>
    <row r="11" spans="1:27" ht="9.75" hidden="1" customHeight="1" x14ac:dyDescent="0.25">
      <c r="A11" s="12">
        <v>6</v>
      </c>
      <c r="B11" s="6" t="s">
        <v>1254</v>
      </c>
      <c r="C11" s="13" t="s">
        <v>304</v>
      </c>
      <c r="D11" s="14" t="s">
        <v>1254</v>
      </c>
      <c r="E11" s="15">
        <v>2</v>
      </c>
      <c r="F11" s="15">
        <v>40</v>
      </c>
      <c r="G11" s="15">
        <v>4</v>
      </c>
      <c r="H11" s="10">
        <v>2937324.7492571939</v>
      </c>
      <c r="I11" s="10">
        <v>1000000</v>
      </c>
      <c r="J11" s="10">
        <v>2987324.7492571939</v>
      </c>
      <c r="K11" s="10">
        <v>1050000</v>
      </c>
      <c r="L11" s="10">
        <v>3037324.7492571939</v>
      </c>
      <c r="M11" s="10">
        <v>1100000</v>
      </c>
      <c r="N11" s="10">
        <v>3087324.7492571939</v>
      </c>
      <c r="O11" s="10">
        <v>1150000</v>
      </c>
      <c r="P11" s="16">
        <v>3137324.7492571939</v>
      </c>
      <c r="Q11" s="17">
        <v>1200000</v>
      </c>
      <c r="R11" s="10">
        <f t="shared" si="1"/>
        <v>3209908.4859882616</v>
      </c>
      <c r="S11" s="10">
        <f t="shared" si="2"/>
        <v>1092800</v>
      </c>
      <c r="T11" s="10">
        <f t="shared" si="3"/>
        <v>3264548.4859882616</v>
      </c>
      <c r="U11" s="10">
        <f t="shared" si="4"/>
        <v>1147440</v>
      </c>
      <c r="V11" s="10">
        <f t="shared" si="5"/>
        <v>3319188.4859882616</v>
      </c>
      <c r="W11" s="10">
        <f t="shared" si="6"/>
        <v>1202080</v>
      </c>
      <c r="X11" s="10">
        <f t="shared" si="7"/>
        <v>3373828.4859882616</v>
      </c>
      <c r="Y11" s="10">
        <f t="shared" si="8"/>
        <v>1256720</v>
      </c>
      <c r="Z11" s="10">
        <f t="shared" si="9"/>
        <v>3428468.4859882616</v>
      </c>
      <c r="AA11" s="10">
        <f t="shared" si="10"/>
        <v>1311360</v>
      </c>
    </row>
    <row r="12" spans="1:27" ht="9.75" hidden="1" customHeight="1" x14ac:dyDescent="0.25">
      <c r="A12" s="12">
        <v>7</v>
      </c>
      <c r="B12" s="6" t="s">
        <v>1254</v>
      </c>
      <c r="C12" s="13" t="s">
        <v>397</v>
      </c>
      <c r="D12" s="14" t="s">
        <v>1254</v>
      </c>
      <c r="E12" s="15">
        <v>2</v>
      </c>
      <c r="F12" s="15">
        <v>40</v>
      </c>
      <c r="G12" s="15">
        <v>2</v>
      </c>
      <c r="H12" s="10">
        <v>857142.03507579351</v>
      </c>
      <c r="I12" s="10">
        <v>1000000</v>
      </c>
      <c r="J12" s="10">
        <v>907142.03507579351</v>
      </c>
      <c r="K12" s="10">
        <v>1050000</v>
      </c>
      <c r="L12" s="10">
        <v>957142.03507579351</v>
      </c>
      <c r="M12" s="10">
        <v>1100000</v>
      </c>
      <c r="N12" s="10">
        <v>1007142.0350757935</v>
      </c>
      <c r="O12" s="10">
        <v>1150000</v>
      </c>
      <c r="P12" s="16">
        <v>1057142.0350757935</v>
      </c>
      <c r="Q12" s="17">
        <v>1200000</v>
      </c>
      <c r="R12" s="10">
        <f t="shared" si="1"/>
        <v>936684.81593082717</v>
      </c>
      <c r="S12" s="10">
        <f t="shared" si="2"/>
        <v>1092800</v>
      </c>
      <c r="T12" s="10">
        <f t="shared" si="3"/>
        <v>991324.81593082717</v>
      </c>
      <c r="U12" s="10">
        <f t="shared" si="4"/>
        <v>1147440</v>
      </c>
      <c r="V12" s="10">
        <f t="shared" si="5"/>
        <v>1045964.8159308272</v>
      </c>
      <c r="W12" s="10">
        <f t="shared" si="6"/>
        <v>1202080</v>
      </c>
      <c r="X12" s="10">
        <f t="shared" si="7"/>
        <v>1100604.8159308271</v>
      </c>
      <c r="Y12" s="10">
        <f t="shared" si="8"/>
        <v>1256720</v>
      </c>
      <c r="Z12" s="10">
        <f t="shared" si="9"/>
        <v>1155244.8159308271</v>
      </c>
      <c r="AA12" s="10">
        <f t="shared" si="10"/>
        <v>1311360</v>
      </c>
    </row>
    <row r="13" spans="1:27" ht="9.75" hidden="1" customHeight="1" x14ac:dyDescent="0.25">
      <c r="A13" s="12">
        <v>8</v>
      </c>
      <c r="B13" s="6" t="s">
        <v>1254</v>
      </c>
      <c r="C13" s="13" t="s">
        <v>805</v>
      </c>
      <c r="D13" s="14" t="s">
        <v>1254</v>
      </c>
      <c r="E13" s="15">
        <v>3</v>
      </c>
      <c r="F13" s="15">
        <v>40</v>
      </c>
      <c r="G13" s="15">
        <v>2</v>
      </c>
      <c r="H13" s="10">
        <v>379723.05149317707</v>
      </c>
      <c r="I13" s="10">
        <v>1000000</v>
      </c>
      <c r="J13" s="10">
        <v>429723.05149317707</v>
      </c>
      <c r="K13" s="10">
        <v>1050000</v>
      </c>
      <c r="L13" s="10">
        <v>479723.05149317707</v>
      </c>
      <c r="M13" s="10">
        <v>1100000</v>
      </c>
      <c r="N13" s="10">
        <v>529723.05149317707</v>
      </c>
      <c r="O13" s="10">
        <v>1150000</v>
      </c>
      <c r="P13" s="16">
        <v>579723.05149317707</v>
      </c>
      <c r="Q13" s="17">
        <v>1200000</v>
      </c>
      <c r="R13" s="10">
        <f t="shared" si="1"/>
        <v>414961.35067174392</v>
      </c>
      <c r="S13" s="10">
        <f t="shared" si="2"/>
        <v>1092800</v>
      </c>
      <c r="T13" s="10">
        <f t="shared" si="3"/>
        <v>469601.35067174392</v>
      </c>
      <c r="U13" s="10">
        <f t="shared" si="4"/>
        <v>1147440</v>
      </c>
      <c r="V13" s="10">
        <f t="shared" si="5"/>
        <v>524241.35067174392</v>
      </c>
      <c r="W13" s="10">
        <f t="shared" si="6"/>
        <v>1202080</v>
      </c>
      <c r="X13" s="10">
        <f t="shared" si="7"/>
        <v>578881.35067174386</v>
      </c>
      <c r="Y13" s="10">
        <f t="shared" si="8"/>
        <v>1256720</v>
      </c>
      <c r="Z13" s="10">
        <f t="shared" si="9"/>
        <v>633521.35067174386</v>
      </c>
      <c r="AA13" s="10">
        <f t="shared" si="10"/>
        <v>1311360</v>
      </c>
    </row>
    <row r="14" spans="1:27" ht="9.75" hidden="1" customHeight="1" x14ac:dyDescent="0.25">
      <c r="A14" s="12">
        <v>9</v>
      </c>
      <c r="B14" s="6" t="s">
        <v>1254</v>
      </c>
      <c r="C14" s="13" t="s">
        <v>609</v>
      </c>
      <c r="D14" s="14" t="s">
        <v>1254</v>
      </c>
      <c r="E14" s="15">
        <v>4</v>
      </c>
      <c r="F14" s="15">
        <v>40</v>
      </c>
      <c r="G14" s="15">
        <v>2</v>
      </c>
      <c r="H14" s="10">
        <v>2971426.1052273805</v>
      </c>
      <c r="I14" s="10">
        <v>1000000</v>
      </c>
      <c r="J14" s="10">
        <v>3021426.1052273805</v>
      </c>
      <c r="K14" s="10">
        <v>1050000</v>
      </c>
      <c r="L14" s="10">
        <v>3071426.1052273805</v>
      </c>
      <c r="M14" s="10">
        <v>1100000</v>
      </c>
      <c r="N14" s="10">
        <v>3121426.1052273805</v>
      </c>
      <c r="O14" s="10">
        <v>1150000</v>
      </c>
      <c r="P14" s="16">
        <v>3171426.1052273805</v>
      </c>
      <c r="Q14" s="17">
        <v>1200000</v>
      </c>
      <c r="R14" s="10">
        <f t="shared" si="1"/>
        <v>3247174.4477924816</v>
      </c>
      <c r="S14" s="10">
        <f t="shared" si="2"/>
        <v>1092800</v>
      </c>
      <c r="T14" s="10">
        <f t="shared" si="3"/>
        <v>3301814.4477924816</v>
      </c>
      <c r="U14" s="10">
        <f t="shared" si="4"/>
        <v>1147440</v>
      </c>
      <c r="V14" s="10">
        <f t="shared" si="5"/>
        <v>3356454.4477924816</v>
      </c>
      <c r="W14" s="10">
        <f t="shared" si="6"/>
        <v>1202080</v>
      </c>
      <c r="X14" s="10">
        <f t="shared" si="7"/>
        <v>3411094.4477924816</v>
      </c>
      <c r="Y14" s="10">
        <f t="shared" si="8"/>
        <v>1256720</v>
      </c>
      <c r="Z14" s="10">
        <f t="shared" si="9"/>
        <v>3465734.4477924816</v>
      </c>
      <c r="AA14" s="10">
        <f t="shared" si="10"/>
        <v>1311360</v>
      </c>
    </row>
    <row r="15" spans="1:27" ht="9.75" hidden="1" customHeight="1" x14ac:dyDescent="0.25">
      <c r="A15" s="12">
        <v>10</v>
      </c>
      <c r="B15" s="6" t="s">
        <v>1254</v>
      </c>
      <c r="C15" s="13" t="s">
        <v>462</v>
      </c>
      <c r="D15" s="14" t="s">
        <v>1254</v>
      </c>
      <c r="E15" s="15">
        <v>4</v>
      </c>
      <c r="F15" s="15">
        <v>40</v>
      </c>
      <c r="G15" s="15">
        <v>2</v>
      </c>
      <c r="H15" s="10">
        <v>3551149.1567205573</v>
      </c>
      <c r="I15" s="10">
        <v>1000000</v>
      </c>
      <c r="J15" s="10">
        <v>3601149.1567205573</v>
      </c>
      <c r="K15" s="10">
        <v>1050000</v>
      </c>
      <c r="L15" s="10">
        <v>3651149.1567205573</v>
      </c>
      <c r="M15" s="10">
        <v>1100000</v>
      </c>
      <c r="N15" s="10">
        <v>3701149.1567205573</v>
      </c>
      <c r="O15" s="10">
        <v>1150000</v>
      </c>
      <c r="P15" s="16">
        <v>3751149.1567205573</v>
      </c>
      <c r="Q15" s="17">
        <v>1200000</v>
      </c>
      <c r="R15" s="10">
        <f t="shared" si="1"/>
        <v>3880695.7984642251</v>
      </c>
      <c r="S15" s="10">
        <f t="shared" si="2"/>
        <v>1092800</v>
      </c>
      <c r="T15" s="10">
        <f t="shared" si="3"/>
        <v>3935335.7984642251</v>
      </c>
      <c r="U15" s="10">
        <f t="shared" si="4"/>
        <v>1147440</v>
      </c>
      <c r="V15" s="10">
        <f t="shared" si="5"/>
        <v>3989975.7984642251</v>
      </c>
      <c r="W15" s="10">
        <f t="shared" si="6"/>
        <v>1202080</v>
      </c>
      <c r="X15" s="10">
        <f t="shared" si="7"/>
        <v>4044615.7984642251</v>
      </c>
      <c r="Y15" s="10">
        <f t="shared" si="8"/>
        <v>1256720</v>
      </c>
      <c r="Z15" s="10">
        <f t="shared" si="9"/>
        <v>4099255.7984642251</v>
      </c>
      <c r="AA15" s="10">
        <f t="shared" si="10"/>
        <v>1311360</v>
      </c>
    </row>
    <row r="16" spans="1:27" ht="9.75" hidden="1" customHeight="1" x14ac:dyDescent="0.25">
      <c r="A16" s="12">
        <v>11</v>
      </c>
      <c r="B16" s="6" t="s">
        <v>1254</v>
      </c>
      <c r="C16" s="13" t="s">
        <v>1255</v>
      </c>
      <c r="D16" s="14" t="s">
        <v>1254</v>
      </c>
      <c r="E16" s="15">
        <v>7</v>
      </c>
      <c r="F16" s="15">
        <v>40</v>
      </c>
      <c r="G16" s="15">
        <v>2</v>
      </c>
      <c r="H16" s="10">
        <v>6620271.1940373778</v>
      </c>
      <c r="I16" s="10">
        <v>1000000</v>
      </c>
      <c r="J16" s="10">
        <v>6670271.1940373778</v>
      </c>
      <c r="K16" s="10">
        <v>1050000</v>
      </c>
      <c r="L16" s="10">
        <v>6720271.1940373778</v>
      </c>
      <c r="M16" s="10">
        <v>1100000</v>
      </c>
      <c r="N16" s="10">
        <v>6770271.1940373778</v>
      </c>
      <c r="O16" s="10">
        <v>1150000</v>
      </c>
      <c r="P16" s="16">
        <v>6820271.1940373778</v>
      </c>
      <c r="Q16" s="17">
        <v>1200000</v>
      </c>
      <c r="R16" s="10">
        <f t="shared" si="1"/>
        <v>7234632.3608440468</v>
      </c>
      <c r="S16" s="10">
        <f t="shared" si="2"/>
        <v>1092800</v>
      </c>
      <c r="T16" s="10">
        <f t="shared" si="3"/>
        <v>7289272.3608440468</v>
      </c>
      <c r="U16" s="10">
        <f t="shared" si="4"/>
        <v>1147440</v>
      </c>
      <c r="V16" s="10">
        <f t="shared" si="5"/>
        <v>7343912.3608440468</v>
      </c>
      <c r="W16" s="10">
        <f t="shared" si="6"/>
        <v>1202080</v>
      </c>
      <c r="X16" s="10">
        <f t="shared" si="7"/>
        <v>7398552.3608440468</v>
      </c>
      <c r="Y16" s="10">
        <f t="shared" si="8"/>
        <v>1256720</v>
      </c>
      <c r="Z16" s="10">
        <f t="shared" si="9"/>
        <v>7453192.3608440468</v>
      </c>
      <c r="AA16" s="10">
        <f t="shared" si="10"/>
        <v>1311360</v>
      </c>
    </row>
    <row r="17" spans="1:27" ht="9.75" hidden="1" customHeight="1" x14ac:dyDescent="0.25">
      <c r="A17" s="12">
        <v>12</v>
      </c>
      <c r="B17" s="6" t="s">
        <v>1254</v>
      </c>
      <c r="C17" s="13" t="s">
        <v>388</v>
      </c>
      <c r="D17" s="14" t="s">
        <v>1254</v>
      </c>
      <c r="E17" s="15">
        <v>6</v>
      </c>
      <c r="F17" s="15">
        <v>40</v>
      </c>
      <c r="G17" s="15">
        <v>2</v>
      </c>
      <c r="H17" s="10">
        <v>4574189.8358261641</v>
      </c>
      <c r="I17" s="10">
        <v>1000000</v>
      </c>
      <c r="J17" s="10">
        <v>4624189.8358261641</v>
      </c>
      <c r="K17" s="10">
        <v>1050000</v>
      </c>
      <c r="L17" s="10">
        <v>4674189.8358261641</v>
      </c>
      <c r="M17" s="10">
        <v>1100000</v>
      </c>
      <c r="N17" s="10">
        <v>4724189.8358261641</v>
      </c>
      <c r="O17" s="10">
        <v>1150000</v>
      </c>
      <c r="P17" s="16">
        <v>4774189.8358261641</v>
      </c>
      <c r="Q17" s="17">
        <v>1200000</v>
      </c>
      <c r="R17" s="10">
        <f t="shared" si="1"/>
        <v>4998674.6525908317</v>
      </c>
      <c r="S17" s="10">
        <f t="shared" si="2"/>
        <v>1092800</v>
      </c>
      <c r="T17" s="10">
        <f t="shared" si="3"/>
        <v>5053314.6525908317</v>
      </c>
      <c r="U17" s="10">
        <f t="shared" si="4"/>
        <v>1147440</v>
      </c>
      <c r="V17" s="10">
        <f t="shared" si="5"/>
        <v>5107954.6525908317</v>
      </c>
      <c r="W17" s="10">
        <f t="shared" si="6"/>
        <v>1202080</v>
      </c>
      <c r="X17" s="10">
        <f t="shared" si="7"/>
        <v>5162594.6525908317</v>
      </c>
      <c r="Y17" s="10">
        <f t="shared" si="8"/>
        <v>1256720</v>
      </c>
      <c r="Z17" s="10">
        <f t="shared" si="9"/>
        <v>5217234.6525908317</v>
      </c>
      <c r="AA17" s="10">
        <f t="shared" si="10"/>
        <v>1311360</v>
      </c>
    </row>
    <row r="18" spans="1:27" ht="9.75" hidden="1" customHeight="1" x14ac:dyDescent="0.25">
      <c r="A18" s="12">
        <v>13</v>
      </c>
      <c r="B18" s="6" t="s">
        <v>1254</v>
      </c>
      <c r="C18" s="13" t="s">
        <v>1256</v>
      </c>
      <c r="D18" s="14" t="s">
        <v>1254</v>
      </c>
      <c r="E18" s="15">
        <v>6</v>
      </c>
      <c r="F18" s="15">
        <v>40</v>
      </c>
      <c r="G18" s="15">
        <v>2</v>
      </c>
      <c r="H18" s="10">
        <v>6620271.1940373778</v>
      </c>
      <c r="I18" s="10">
        <v>1000000</v>
      </c>
      <c r="J18" s="10">
        <v>6670271.1940373778</v>
      </c>
      <c r="K18" s="10">
        <v>1050000</v>
      </c>
      <c r="L18" s="10">
        <v>6720271.1940373778</v>
      </c>
      <c r="M18" s="10">
        <v>1100000</v>
      </c>
      <c r="N18" s="10">
        <v>6770271.1940373778</v>
      </c>
      <c r="O18" s="10">
        <v>1150000</v>
      </c>
      <c r="P18" s="16">
        <v>6820271.1940373778</v>
      </c>
      <c r="Q18" s="17">
        <v>1200000</v>
      </c>
      <c r="R18" s="10">
        <f t="shared" si="1"/>
        <v>7234632.3608440468</v>
      </c>
      <c r="S18" s="10">
        <f t="shared" si="2"/>
        <v>1092800</v>
      </c>
      <c r="T18" s="10">
        <f t="shared" si="3"/>
        <v>7289272.3608440468</v>
      </c>
      <c r="U18" s="10">
        <f t="shared" si="4"/>
        <v>1147440</v>
      </c>
      <c r="V18" s="10">
        <f t="shared" si="5"/>
        <v>7343912.3608440468</v>
      </c>
      <c r="W18" s="10">
        <f t="shared" si="6"/>
        <v>1202080</v>
      </c>
      <c r="X18" s="10">
        <f t="shared" si="7"/>
        <v>7398552.3608440468</v>
      </c>
      <c r="Y18" s="10">
        <f t="shared" si="8"/>
        <v>1256720</v>
      </c>
      <c r="Z18" s="10">
        <f t="shared" si="9"/>
        <v>7453192.3608440468</v>
      </c>
      <c r="AA18" s="10">
        <f t="shared" si="10"/>
        <v>1311360</v>
      </c>
    </row>
    <row r="19" spans="1:27" ht="9.75" hidden="1" customHeight="1" x14ac:dyDescent="0.25">
      <c r="A19" s="12">
        <v>14</v>
      </c>
      <c r="B19" s="6" t="s">
        <v>1254</v>
      </c>
      <c r="C19" s="13" t="s">
        <v>931</v>
      </c>
      <c r="D19" s="14" t="s">
        <v>1254</v>
      </c>
      <c r="E19" s="15">
        <v>2</v>
      </c>
      <c r="F19" s="15">
        <v>40</v>
      </c>
      <c r="G19" s="15">
        <v>4</v>
      </c>
      <c r="H19" s="10">
        <v>788939.32313541975</v>
      </c>
      <c r="I19" s="10">
        <v>1000000</v>
      </c>
      <c r="J19" s="10">
        <v>838939.32313541975</v>
      </c>
      <c r="K19" s="10">
        <v>1050000</v>
      </c>
      <c r="L19" s="10">
        <v>888939.32313541975</v>
      </c>
      <c r="M19" s="10">
        <v>1100000</v>
      </c>
      <c r="N19" s="10">
        <v>938939.32313541975</v>
      </c>
      <c r="O19" s="10">
        <v>1150000</v>
      </c>
      <c r="P19" s="16">
        <v>988939.32313541975</v>
      </c>
      <c r="Q19" s="17">
        <v>1200000</v>
      </c>
      <c r="R19" s="10">
        <f t="shared" si="1"/>
        <v>862152.89232238673</v>
      </c>
      <c r="S19" s="10">
        <f t="shared" si="2"/>
        <v>1092800</v>
      </c>
      <c r="T19" s="10">
        <f t="shared" si="3"/>
        <v>916792.89232238673</v>
      </c>
      <c r="U19" s="10">
        <f t="shared" si="4"/>
        <v>1147440</v>
      </c>
      <c r="V19" s="10">
        <f t="shared" si="5"/>
        <v>971432.89232238673</v>
      </c>
      <c r="W19" s="10">
        <f t="shared" si="6"/>
        <v>1202080</v>
      </c>
      <c r="X19" s="10">
        <f t="shared" si="7"/>
        <v>1026072.8923223867</v>
      </c>
      <c r="Y19" s="10">
        <f t="shared" si="8"/>
        <v>1256720</v>
      </c>
      <c r="Z19" s="10">
        <f t="shared" si="9"/>
        <v>1080712.8923223866</v>
      </c>
      <c r="AA19" s="10">
        <f t="shared" si="10"/>
        <v>1311360</v>
      </c>
    </row>
    <row r="20" spans="1:27" ht="9.75" hidden="1" customHeight="1" x14ac:dyDescent="0.25">
      <c r="A20" s="12">
        <v>15</v>
      </c>
      <c r="B20" s="6" t="s">
        <v>1254</v>
      </c>
      <c r="C20" s="13" t="s">
        <v>1257</v>
      </c>
      <c r="D20" s="14" t="s">
        <v>1254</v>
      </c>
      <c r="E20" s="15">
        <v>1</v>
      </c>
      <c r="F20" s="15">
        <v>40</v>
      </c>
      <c r="G20" s="15">
        <v>2</v>
      </c>
      <c r="H20" s="10">
        <v>2187094.9179130821</v>
      </c>
      <c r="I20" s="10">
        <v>1000000</v>
      </c>
      <c r="J20" s="10">
        <v>2237094.9179130821</v>
      </c>
      <c r="K20" s="10">
        <v>1050000</v>
      </c>
      <c r="L20" s="10">
        <v>2287094.9179130821</v>
      </c>
      <c r="M20" s="10">
        <v>1100000</v>
      </c>
      <c r="N20" s="10">
        <v>2337094.9179130821</v>
      </c>
      <c r="O20" s="10">
        <v>1150000</v>
      </c>
      <c r="P20" s="16">
        <v>2387094.9179130821</v>
      </c>
      <c r="Q20" s="17">
        <v>1200000</v>
      </c>
      <c r="R20" s="10">
        <f t="shared" si="1"/>
        <v>2390057.3262954159</v>
      </c>
      <c r="S20" s="10">
        <f t="shared" si="2"/>
        <v>1092800</v>
      </c>
      <c r="T20" s="10">
        <f t="shared" si="3"/>
        <v>2444697.3262954159</v>
      </c>
      <c r="U20" s="10">
        <f t="shared" si="4"/>
        <v>1147440</v>
      </c>
      <c r="V20" s="10">
        <f t="shared" si="5"/>
        <v>2499337.3262954159</v>
      </c>
      <c r="W20" s="10">
        <f t="shared" si="6"/>
        <v>1202080</v>
      </c>
      <c r="X20" s="10">
        <f t="shared" si="7"/>
        <v>2553977.3262954159</v>
      </c>
      <c r="Y20" s="10">
        <f t="shared" si="8"/>
        <v>1256720</v>
      </c>
      <c r="Z20" s="10">
        <f t="shared" si="9"/>
        <v>2608617.3262954159</v>
      </c>
      <c r="AA20" s="10">
        <f t="shared" si="10"/>
        <v>1311360</v>
      </c>
    </row>
    <row r="21" spans="1:27" ht="78" hidden="1" customHeight="1" x14ac:dyDescent="0.25">
      <c r="A21" s="12">
        <v>16</v>
      </c>
      <c r="B21" s="6" t="s">
        <v>1254</v>
      </c>
      <c r="C21" s="13" t="s">
        <v>591</v>
      </c>
      <c r="D21" s="14" t="s">
        <v>1254</v>
      </c>
      <c r="E21" s="15">
        <v>1</v>
      </c>
      <c r="F21" s="15">
        <v>40</v>
      </c>
      <c r="G21" s="15">
        <v>2</v>
      </c>
      <c r="H21" s="10">
        <v>294469.66156770987</v>
      </c>
      <c r="I21" s="10">
        <v>1000000</v>
      </c>
      <c r="J21" s="10">
        <v>344469.66156770987</v>
      </c>
      <c r="K21" s="10">
        <v>1050000</v>
      </c>
      <c r="L21" s="10">
        <v>394469.66156770987</v>
      </c>
      <c r="M21" s="10">
        <v>1100000</v>
      </c>
      <c r="N21" s="10">
        <v>444469.66156770987</v>
      </c>
      <c r="O21" s="10">
        <v>1150000</v>
      </c>
      <c r="P21" s="16">
        <v>494469.66156770987</v>
      </c>
      <c r="Q21" s="17">
        <v>1200000</v>
      </c>
      <c r="R21" s="10">
        <f t="shared" si="1"/>
        <v>321796.44616119337</v>
      </c>
      <c r="S21" s="10">
        <f t="shared" si="2"/>
        <v>1092800</v>
      </c>
      <c r="T21" s="10">
        <f t="shared" si="3"/>
        <v>376436.44616119337</v>
      </c>
      <c r="U21" s="10">
        <f t="shared" si="4"/>
        <v>1147440</v>
      </c>
      <c r="V21" s="10">
        <f t="shared" si="5"/>
        <v>431076.44616119337</v>
      </c>
      <c r="W21" s="10">
        <f t="shared" si="6"/>
        <v>1202080</v>
      </c>
      <c r="X21" s="10">
        <f t="shared" si="7"/>
        <v>485716.44616119337</v>
      </c>
      <c r="Y21" s="10">
        <f t="shared" si="8"/>
        <v>1256720</v>
      </c>
      <c r="Z21" s="10">
        <f t="shared" si="9"/>
        <v>540356.44616119331</v>
      </c>
      <c r="AA21" s="10">
        <f t="shared" si="10"/>
        <v>1311360</v>
      </c>
    </row>
    <row r="22" spans="1:27" ht="9.75" hidden="1" customHeight="1" x14ac:dyDescent="0.25">
      <c r="A22" s="12">
        <v>17</v>
      </c>
      <c r="B22" s="6" t="s">
        <v>1254</v>
      </c>
      <c r="C22" s="13" t="s">
        <v>110</v>
      </c>
      <c r="D22" s="14" t="s">
        <v>1254</v>
      </c>
      <c r="E22" s="15">
        <v>1</v>
      </c>
      <c r="F22" s="15">
        <v>40</v>
      </c>
      <c r="G22" s="15">
        <v>8</v>
      </c>
      <c r="H22" s="10">
        <v>294469.66156770987</v>
      </c>
      <c r="I22" s="10">
        <v>1000000</v>
      </c>
      <c r="J22" s="10">
        <v>344469.66156770987</v>
      </c>
      <c r="K22" s="10">
        <v>1050000</v>
      </c>
      <c r="L22" s="10">
        <v>394469.66156770987</v>
      </c>
      <c r="M22" s="10">
        <v>1100000</v>
      </c>
      <c r="N22" s="10">
        <v>444469.66156770987</v>
      </c>
      <c r="O22" s="10">
        <v>1150000</v>
      </c>
      <c r="P22" s="16">
        <v>494469.66156770987</v>
      </c>
      <c r="Q22" s="17">
        <v>1200000</v>
      </c>
      <c r="R22" s="10">
        <f t="shared" si="1"/>
        <v>321796.44616119337</v>
      </c>
      <c r="S22" s="10">
        <f t="shared" si="2"/>
        <v>1092800</v>
      </c>
      <c r="T22" s="10">
        <f t="shared" si="3"/>
        <v>376436.44616119337</v>
      </c>
      <c r="U22" s="10">
        <f t="shared" si="4"/>
        <v>1147440</v>
      </c>
      <c r="V22" s="10">
        <f t="shared" si="5"/>
        <v>431076.44616119337</v>
      </c>
      <c r="W22" s="10">
        <f t="shared" si="6"/>
        <v>1202080</v>
      </c>
      <c r="X22" s="10">
        <f t="shared" si="7"/>
        <v>485716.44616119337</v>
      </c>
      <c r="Y22" s="10">
        <f t="shared" si="8"/>
        <v>1256720</v>
      </c>
      <c r="Z22" s="10">
        <f t="shared" si="9"/>
        <v>540356.44616119331</v>
      </c>
      <c r="AA22" s="10">
        <f t="shared" si="10"/>
        <v>1311360</v>
      </c>
    </row>
    <row r="23" spans="1:27" ht="9.75" hidden="1" customHeight="1" x14ac:dyDescent="0.25">
      <c r="A23" s="12">
        <v>18</v>
      </c>
      <c r="B23" s="6" t="s">
        <v>1254</v>
      </c>
      <c r="C23" s="13" t="s">
        <v>114</v>
      </c>
      <c r="D23" s="14" t="s">
        <v>1254</v>
      </c>
      <c r="E23" s="15">
        <v>1</v>
      </c>
      <c r="F23" s="15">
        <v>40</v>
      </c>
      <c r="G23" s="15">
        <v>2</v>
      </c>
      <c r="H23" s="10">
        <v>754837.96716523287</v>
      </c>
      <c r="I23" s="10">
        <v>1000000</v>
      </c>
      <c r="J23" s="10">
        <v>804837.96716523287</v>
      </c>
      <c r="K23" s="10">
        <v>1050000</v>
      </c>
      <c r="L23" s="10">
        <v>854837.96716523287</v>
      </c>
      <c r="M23" s="10">
        <v>1100000</v>
      </c>
      <c r="N23" s="10">
        <v>904837.96716523287</v>
      </c>
      <c r="O23" s="10">
        <v>1150000</v>
      </c>
      <c r="P23" s="16">
        <v>954837.96716523287</v>
      </c>
      <c r="Q23" s="17">
        <v>1200000</v>
      </c>
      <c r="R23" s="10">
        <f t="shared" si="1"/>
        <v>824886.93051816651</v>
      </c>
      <c r="S23" s="10">
        <f t="shared" si="2"/>
        <v>1092800</v>
      </c>
      <c r="T23" s="10">
        <f t="shared" si="3"/>
        <v>879526.93051816651</v>
      </c>
      <c r="U23" s="10">
        <f t="shared" si="4"/>
        <v>1147440</v>
      </c>
      <c r="V23" s="10">
        <f t="shared" si="5"/>
        <v>934166.93051816651</v>
      </c>
      <c r="W23" s="10">
        <f t="shared" si="6"/>
        <v>1202080</v>
      </c>
      <c r="X23" s="10">
        <f t="shared" si="7"/>
        <v>988806.93051816651</v>
      </c>
      <c r="Y23" s="10">
        <f t="shared" si="8"/>
        <v>1256720</v>
      </c>
      <c r="Z23" s="10">
        <f t="shared" si="9"/>
        <v>1043446.9305181665</v>
      </c>
      <c r="AA23" s="10">
        <f t="shared" si="10"/>
        <v>1311360</v>
      </c>
    </row>
    <row r="24" spans="1:27" ht="9.75" hidden="1" customHeight="1" x14ac:dyDescent="0.25">
      <c r="A24" s="12">
        <v>19</v>
      </c>
      <c r="B24" s="6" t="s">
        <v>1254</v>
      </c>
      <c r="C24" s="13" t="s">
        <v>467</v>
      </c>
      <c r="D24" s="14" t="s">
        <v>1254</v>
      </c>
      <c r="E24" s="15">
        <v>1</v>
      </c>
      <c r="F24" s="15">
        <v>40</v>
      </c>
      <c r="G24" s="15">
        <v>2</v>
      </c>
      <c r="H24" s="10">
        <v>294469.66156770987</v>
      </c>
      <c r="I24" s="10">
        <v>1000000</v>
      </c>
      <c r="J24" s="10">
        <v>344469.66156770987</v>
      </c>
      <c r="K24" s="10">
        <v>1050000</v>
      </c>
      <c r="L24" s="10">
        <v>394469.66156770987</v>
      </c>
      <c r="M24" s="10">
        <v>1100000</v>
      </c>
      <c r="N24" s="10">
        <v>444469.66156770987</v>
      </c>
      <c r="O24" s="10">
        <v>1150000</v>
      </c>
      <c r="P24" s="16">
        <v>494469.66156770987</v>
      </c>
      <c r="Q24" s="17">
        <v>1200000</v>
      </c>
      <c r="R24" s="10">
        <f t="shared" si="1"/>
        <v>321796.44616119337</v>
      </c>
      <c r="S24" s="10">
        <f t="shared" si="2"/>
        <v>1092800</v>
      </c>
      <c r="T24" s="10">
        <f t="shared" si="3"/>
        <v>376436.44616119337</v>
      </c>
      <c r="U24" s="10">
        <f t="shared" si="4"/>
        <v>1147440</v>
      </c>
      <c r="V24" s="10">
        <f t="shared" si="5"/>
        <v>431076.44616119337</v>
      </c>
      <c r="W24" s="10">
        <f t="shared" si="6"/>
        <v>1202080</v>
      </c>
      <c r="X24" s="10">
        <f t="shared" si="7"/>
        <v>485716.44616119337</v>
      </c>
      <c r="Y24" s="10">
        <f t="shared" si="8"/>
        <v>1256720</v>
      </c>
      <c r="Z24" s="10">
        <f t="shared" si="9"/>
        <v>540356.44616119331</v>
      </c>
      <c r="AA24" s="10">
        <f t="shared" si="10"/>
        <v>1311360</v>
      </c>
    </row>
    <row r="25" spans="1:27" ht="9.75" hidden="1" customHeight="1" x14ac:dyDescent="0.25">
      <c r="A25" s="12">
        <v>20</v>
      </c>
      <c r="B25" s="6" t="s">
        <v>1254</v>
      </c>
      <c r="C25" s="13" t="s">
        <v>41</v>
      </c>
      <c r="D25" s="14" t="s">
        <v>1254</v>
      </c>
      <c r="E25" s="15">
        <v>1</v>
      </c>
      <c r="F25" s="15">
        <v>40</v>
      </c>
      <c r="G25" s="15">
        <v>2</v>
      </c>
      <c r="H25" s="10">
        <v>311520.33955280331</v>
      </c>
      <c r="I25" s="10">
        <v>1000000</v>
      </c>
      <c r="J25" s="10">
        <v>361520.33955280331</v>
      </c>
      <c r="K25" s="10">
        <v>1050000</v>
      </c>
      <c r="L25" s="10">
        <v>411520.33955280331</v>
      </c>
      <c r="M25" s="10">
        <v>1100000</v>
      </c>
      <c r="N25" s="10">
        <v>461520.33955280331</v>
      </c>
      <c r="O25" s="10">
        <v>1150000</v>
      </c>
      <c r="P25" s="16">
        <v>511520.33955280331</v>
      </c>
      <c r="Q25" s="17">
        <v>1200000</v>
      </c>
      <c r="R25" s="10">
        <f t="shared" si="1"/>
        <v>340429.42706330348</v>
      </c>
      <c r="S25" s="10">
        <f t="shared" si="2"/>
        <v>1092800</v>
      </c>
      <c r="T25" s="10">
        <f t="shared" si="3"/>
        <v>395069.42706330348</v>
      </c>
      <c r="U25" s="10">
        <f t="shared" si="4"/>
        <v>1147440</v>
      </c>
      <c r="V25" s="10">
        <f t="shared" si="5"/>
        <v>449709.42706330348</v>
      </c>
      <c r="W25" s="10">
        <f t="shared" si="6"/>
        <v>1202080</v>
      </c>
      <c r="X25" s="10">
        <f t="shared" si="7"/>
        <v>504349.42706330348</v>
      </c>
      <c r="Y25" s="10">
        <f t="shared" si="8"/>
        <v>1256720</v>
      </c>
      <c r="Z25" s="10">
        <f t="shared" si="9"/>
        <v>558989.42706330342</v>
      </c>
      <c r="AA25" s="10">
        <f t="shared" si="10"/>
        <v>1311360</v>
      </c>
    </row>
    <row r="26" spans="1:27" ht="9.75" hidden="1" customHeight="1" x14ac:dyDescent="0.25">
      <c r="A26" s="12">
        <v>21</v>
      </c>
      <c r="B26" s="6" t="s">
        <v>1254</v>
      </c>
      <c r="C26" s="13" t="s">
        <v>471</v>
      </c>
      <c r="D26" s="14" t="s">
        <v>1254</v>
      </c>
      <c r="E26" s="15">
        <v>5</v>
      </c>
      <c r="F26" s="15">
        <v>40</v>
      </c>
      <c r="G26" s="15">
        <v>2</v>
      </c>
      <c r="H26" s="10">
        <v>4574189.8358261641</v>
      </c>
      <c r="I26" s="10">
        <v>1000000</v>
      </c>
      <c r="J26" s="10">
        <v>4624189.8358261641</v>
      </c>
      <c r="K26" s="10">
        <v>1050000</v>
      </c>
      <c r="L26" s="10">
        <v>4674189.8358261641</v>
      </c>
      <c r="M26" s="10">
        <v>1100000</v>
      </c>
      <c r="N26" s="10">
        <v>4724189.8358261641</v>
      </c>
      <c r="O26" s="10">
        <v>1150000</v>
      </c>
      <c r="P26" s="16">
        <v>4774189.8358261641</v>
      </c>
      <c r="Q26" s="17">
        <v>1200000</v>
      </c>
      <c r="R26" s="10">
        <f t="shared" si="1"/>
        <v>4998674.6525908317</v>
      </c>
      <c r="S26" s="10">
        <f t="shared" si="2"/>
        <v>1092800</v>
      </c>
      <c r="T26" s="10">
        <f t="shared" si="3"/>
        <v>5053314.6525908317</v>
      </c>
      <c r="U26" s="10">
        <f t="shared" si="4"/>
        <v>1147440</v>
      </c>
      <c r="V26" s="10">
        <f t="shared" si="5"/>
        <v>5107954.6525908317</v>
      </c>
      <c r="W26" s="10">
        <f t="shared" si="6"/>
        <v>1202080</v>
      </c>
      <c r="X26" s="10">
        <f t="shared" si="7"/>
        <v>5162594.6525908317</v>
      </c>
      <c r="Y26" s="10">
        <f t="shared" si="8"/>
        <v>1256720</v>
      </c>
      <c r="Z26" s="10">
        <f t="shared" si="9"/>
        <v>5217234.6525908317</v>
      </c>
      <c r="AA26" s="10">
        <f t="shared" si="10"/>
        <v>1311360</v>
      </c>
    </row>
    <row r="27" spans="1:27" ht="9.75" hidden="1" customHeight="1" x14ac:dyDescent="0.25">
      <c r="A27" s="12">
        <v>22</v>
      </c>
      <c r="B27" s="6" t="s">
        <v>1254</v>
      </c>
      <c r="C27" s="13" t="s">
        <v>256</v>
      </c>
      <c r="D27" s="14" t="s">
        <v>1254</v>
      </c>
      <c r="E27" s="15">
        <v>2</v>
      </c>
      <c r="F27" s="15">
        <v>40</v>
      </c>
      <c r="G27" s="15">
        <v>2</v>
      </c>
      <c r="H27" s="10">
        <v>1846081.3582112133</v>
      </c>
      <c r="I27" s="10">
        <v>1000000</v>
      </c>
      <c r="J27" s="10">
        <v>1896081.3582112133</v>
      </c>
      <c r="K27" s="10">
        <v>1050000</v>
      </c>
      <c r="L27" s="10">
        <v>1946081.3582112133</v>
      </c>
      <c r="M27" s="10">
        <v>1100000</v>
      </c>
      <c r="N27" s="10">
        <v>1996081.3582112133</v>
      </c>
      <c r="O27" s="10">
        <v>1150000</v>
      </c>
      <c r="P27" s="16">
        <v>2046081.3582112133</v>
      </c>
      <c r="Q27" s="17">
        <v>1200000</v>
      </c>
      <c r="R27" s="10">
        <f t="shared" si="1"/>
        <v>2017397.7082532139</v>
      </c>
      <c r="S27" s="10">
        <f t="shared" si="2"/>
        <v>1092800</v>
      </c>
      <c r="T27" s="10">
        <f t="shared" si="3"/>
        <v>2072037.7082532139</v>
      </c>
      <c r="U27" s="10">
        <f t="shared" si="4"/>
        <v>1147440</v>
      </c>
      <c r="V27" s="10">
        <f t="shared" si="5"/>
        <v>2126677.7082532137</v>
      </c>
      <c r="W27" s="10">
        <f t="shared" si="6"/>
        <v>1202080</v>
      </c>
      <c r="X27" s="10">
        <f t="shared" si="7"/>
        <v>2181317.7082532137</v>
      </c>
      <c r="Y27" s="10">
        <f t="shared" si="8"/>
        <v>1256720</v>
      </c>
      <c r="Z27" s="10">
        <f t="shared" si="9"/>
        <v>2235957.7082532137</v>
      </c>
      <c r="AA27" s="10">
        <f t="shared" si="10"/>
        <v>1311360</v>
      </c>
    </row>
    <row r="28" spans="1:27" ht="9.75" hidden="1" customHeight="1" x14ac:dyDescent="0.25">
      <c r="A28" s="12">
        <v>23</v>
      </c>
      <c r="B28" s="6" t="s">
        <v>1254</v>
      </c>
      <c r="C28" s="13" t="s">
        <v>896</v>
      </c>
      <c r="D28" s="14" t="s">
        <v>1254</v>
      </c>
      <c r="E28" s="15">
        <v>1</v>
      </c>
      <c r="F28" s="15">
        <v>40</v>
      </c>
      <c r="G28" s="15">
        <v>4</v>
      </c>
      <c r="H28" s="10">
        <v>328571.01753789675</v>
      </c>
      <c r="I28" s="10">
        <v>1000000</v>
      </c>
      <c r="J28" s="10">
        <v>378571.01753789675</v>
      </c>
      <c r="K28" s="10">
        <v>1050000</v>
      </c>
      <c r="L28" s="10">
        <v>428571.01753789675</v>
      </c>
      <c r="M28" s="10">
        <v>1100000</v>
      </c>
      <c r="N28" s="10">
        <v>478571.01753789675</v>
      </c>
      <c r="O28" s="10">
        <v>1150000</v>
      </c>
      <c r="P28" s="16">
        <v>528571.01753789675</v>
      </c>
      <c r="Q28" s="17">
        <v>1200000</v>
      </c>
      <c r="R28" s="10">
        <f t="shared" si="1"/>
        <v>359062.40796541359</v>
      </c>
      <c r="S28" s="10">
        <f t="shared" si="2"/>
        <v>1092800</v>
      </c>
      <c r="T28" s="10">
        <f t="shared" si="3"/>
        <v>413702.40796541359</v>
      </c>
      <c r="U28" s="10">
        <f t="shared" si="4"/>
        <v>1147440</v>
      </c>
      <c r="V28" s="10">
        <f t="shared" si="5"/>
        <v>468342.40796541359</v>
      </c>
      <c r="W28" s="10">
        <f t="shared" si="6"/>
        <v>1202080</v>
      </c>
      <c r="X28" s="10">
        <f t="shared" si="7"/>
        <v>522982.40796541359</v>
      </c>
      <c r="Y28" s="10">
        <f t="shared" si="8"/>
        <v>1256720</v>
      </c>
      <c r="Z28" s="10">
        <f t="shared" si="9"/>
        <v>577622.40796541353</v>
      </c>
      <c r="AA28" s="10">
        <f t="shared" si="10"/>
        <v>1311360</v>
      </c>
    </row>
    <row r="29" spans="1:27" ht="9.75" hidden="1" customHeight="1" x14ac:dyDescent="0.25">
      <c r="A29" s="12">
        <v>24</v>
      </c>
      <c r="B29" s="6" t="s">
        <v>1254</v>
      </c>
      <c r="C29" s="13" t="s">
        <v>482</v>
      </c>
      <c r="D29" s="14" t="s">
        <v>1254</v>
      </c>
      <c r="E29" s="15">
        <v>1</v>
      </c>
      <c r="F29" s="15">
        <v>40</v>
      </c>
      <c r="G29" s="15">
        <v>2</v>
      </c>
      <c r="H29" s="10">
        <v>618432.54328448535</v>
      </c>
      <c r="I29" s="10">
        <v>1000000</v>
      </c>
      <c r="J29" s="10">
        <v>668432.54328448535</v>
      </c>
      <c r="K29" s="10">
        <v>1050000</v>
      </c>
      <c r="L29" s="10">
        <v>718432.54328448535</v>
      </c>
      <c r="M29" s="10">
        <v>1100000</v>
      </c>
      <c r="N29" s="10">
        <v>768432.54328448535</v>
      </c>
      <c r="O29" s="10">
        <v>1150000</v>
      </c>
      <c r="P29" s="16">
        <v>818432.54328448535</v>
      </c>
      <c r="Q29" s="17">
        <v>1200000</v>
      </c>
      <c r="R29" s="10">
        <f t="shared" si="1"/>
        <v>675823.08330128563</v>
      </c>
      <c r="S29" s="10">
        <f t="shared" si="2"/>
        <v>1092800</v>
      </c>
      <c r="T29" s="10">
        <f t="shared" si="3"/>
        <v>730463.08330128563</v>
      </c>
      <c r="U29" s="10">
        <f t="shared" si="4"/>
        <v>1147440</v>
      </c>
      <c r="V29" s="10">
        <f t="shared" si="5"/>
        <v>785103.08330128563</v>
      </c>
      <c r="W29" s="10">
        <f t="shared" si="6"/>
        <v>1202080</v>
      </c>
      <c r="X29" s="10">
        <f t="shared" si="7"/>
        <v>839743.08330128563</v>
      </c>
      <c r="Y29" s="10">
        <f t="shared" si="8"/>
        <v>1256720</v>
      </c>
      <c r="Z29" s="10">
        <f t="shared" si="9"/>
        <v>894383.08330128563</v>
      </c>
      <c r="AA29" s="10">
        <f t="shared" si="10"/>
        <v>1311360</v>
      </c>
    </row>
    <row r="30" spans="1:27" ht="9.75" hidden="1" customHeight="1" x14ac:dyDescent="0.25">
      <c r="A30" s="12">
        <v>25</v>
      </c>
      <c r="B30" s="6" t="s">
        <v>1254</v>
      </c>
      <c r="C30" s="13" t="s">
        <v>845</v>
      </c>
      <c r="D30" s="14" t="s">
        <v>1254</v>
      </c>
      <c r="E30" s="15">
        <v>2</v>
      </c>
      <c r="F30" s="15">
        <v>40</v>
      </c>
      <c r="G30" s="15">
        <v>1</v>
      </c>
      <c r="H30" s="10">
        <v>959446.10298635415</v>
      </c>
      <c r="I30" s="10">
        <v>1000000</v>
      </c>
      <c r="J30" s="10">
        <v>1009446.1029863541</v>
      </c>
      <c r="K30" s="10">
        <v>1050000</v>
      </c>
      <c r="L30" s="10">
        <v>1059446.1029863541</v>
      </c>
      <c r="M30" s="10">
        <v>1100000</v>
      </c>
      <c r="N30" s="10">
        <v>1109446.1029863541</v>
      </c>
      <c r="O30" s="10">
        <v>1150000</v>
      </c>
      <c r="P30" s="16">
        <v>1159446.1029863541</v>
      </c>
      <c r="Q30" s="17">
        <v>1200000</v>
      </c>
      <c r="R30" s="10">
        <f t="shared" si="1"/>
        <v>1048482.7013434878</v>
      </c>
      <c r="S30" s="10">
        <f t="shared" si="2"/>
        <v>1092800</v>
      </c>
      <c r="T30" s="10">
        <f t="shared" si="3"/>
        <v>1103122.7013434877</v>
      </c>
      <c r="U30" s="10">
        <f t="shared" si="4"/>
        <v>1147440</v>
      </c>
      <c r="V30" s="10">
        <f t="shared" si="5"/>
        <v>1157762.7013434877</v>
      </c>
      <c r="W30" s="10">
        <f t="shared" si="6"/>
        <v>1202080</v>
      </c>
      <c r="X30" s="10">
        <f t="shared" si="7"/>
        <v>1212402.7013434877</v>
      </c>
      <c r="Y30" s="10">
        <f t="shared" si="8"/>
        <v>1256720</v>
      </c>
      <c r="Z30" s="10">
        <f t="shared" si="9"/>
        <v>1267042.7013434877</v>
      </c>
      <c r="AA30" s="10">
        <f t="shared" si="10"/>
        <v>1311360</v>
      </c>
    </row>
    <row r="31" spans="1:27" ht="9.75" hidden="1" customHeight="1" x14ac:dyDescent="0.25">
      <c r="A31" s="12">
        <v>26</v>
      </c>
      <c r="B31" s="6" t="s">
        <v>1254</v>
      </c>
      <c r="C31" s="13" t="s">
        <v>22</v>
      </c>
      <c r="D31" s="14" t="s">
        <v>1254</v>
      </c>
      <c r="E31" s="15">
        <v>1</v>
      </c>
      <c r="F31" s="15">
        <v>40</v>
      </c>
      <c r="G31" s="15">
        <v>4</v>
      </c>
      <c r="H31" s="10">
        <v>686635.25522485911</v>
      </c>
      <c r="I31" s="10">
        <v>1000000</v>
      </c>
      <c r="J31" s="10">
        <v>736635.25522485911</v>
      </c>
      <c r="K31" s="10">
        <v>1050000</v>
      </c>
      <c r="L31" s="10">
        <v>786635.25522485911</v>
      </c>
      <c r="M31" s="10">
        <v>1100000</v>
      </c>
      <c r="N31" s="10">
        <v>836635.25522485911</v>
      </c>
      <c r="O31" s="10">
        <v>1150000</v>
      </c>
      <c r="P31" s="16">
        <v>886635.25522485911</v>
      </c>
      <c r="Q31" s="17">
        <v>1200000</v>
      </c>
      <c r="R31" s="10">
        <f t="shared" si="1"/>
        <v>750355.00690972607</v>
      </c>
      <c r="S31" s="10">
        <f t="shared" si="2"/>
        <v>1092800</v>
      </c>
      <c r="T31" s="10">
        <f t="shared" si="3"/>
        <v>804995.00690972607</v>
      </c>
      <c r="U31" s="10">
        <f t="shared" si="4"/>
        <v>1147440</v>
      </c>
      <c r="V31" s="10">
        <f t="shared" si="5"/>
        <v>859635.00690972607</v>
      </c>
      <c r="W31" s="10">
        <f t="shared" si="6"/>
        <v>1202080</v>
      </c>
      <c r="X31" s="10">
        <f t="shared" si="7"/>
        <v>914275.00690972607</v>
      </c>
      <c r="Y31" s="10">
        <f t="shared" si="8"/>
        <v>1256720</v>
      </c>
      <c r="Z31" s="10">
        <f t="shared" si="9"/>
        <v>968915.00690972607</v>
      </c>
      <c r="AA31" s="10">
        <f t="shared" si="10"/>
        <v>1311360</v>
      </c>
    </row>
    <row r="32" spans="1:27" ht="9.75" hidden="1" customHeight="1" x14ac:dyDescent="0.25">
      <c r="A32" s="12">
        <v>27</v>
      </c>
      <c r="B32" s="6" t="s">
        <v>1254</v>
      </c>
      <c r="C32" s="13" t="s">
        <v>487</v>
      </c>
      <c r="D32" s="14" t="s">
        <v>1254</v>
      </c>
      <c r="E32" s="15">
        <v>1</v>
      </c>
      <c r="F32" s="15">
        <v>40</v>
      </c>
      <c r="G32" s="15">
        <v>2</v>
      </c>
      <c r="H32" s="10">
        <v>754837.96716523287</v>
      </c>
      <c r="I32" s="10">
        <v>1000000</v>
      </c>
      <c r="J32" s="10">
        <v>804837.96716523287</v>
      </c>
      <c r="K32" s="10">
        <v>1050000</v>
      </c>
      <c r="L32" s="10">
        <v>854837.96716523287</v>
      </c>
      <c r="M32" s="10">
        <v>1100000</v>
      </c>
      <c r="N32" s="10">
        <v>904837.96716523287</v>
      </c>
      <c r="O32" s="10">
        <v>1150000</v>
      </c>
      <c r="P32" s="16">
        <v>954837.96716523287</v>
      </c>
      <c r="Q32" s="17">
        <v>1200000</v>
      </c>
      <c r="R32" s="10">
        <f t="shared" si="1"/>
        <v>824886.93051816651</v>
      </c>
      <c r="S32" s="10">
        <f t="shared" si="2"/>
        <v>1092800</v>
      </c>
      <c r="T32" s="10">
        <f t="shared" si="3"/>
        <v>879526.93051816651</v>
      </c>
      <c r="U32" s="10">
        <f t="shared" si="4"/>
        <v>1147440</v>
      </c>
      <c r="V32" s="10">
        <f t="shared" si="5"/>
        <v>934166.93051816651</v>
      </c>
      <c r="W32" s="10">
        <f t="shared" si="6"/>
        <v>1202080</v>
      </c>
      <c r="X32" s="10">
        <f t="shared" si="7"/>
        <v>988806.93051816651</v>
      </c>
      <c r="Y32" s="10">
        <f t="shared" si="8"/>
        <v>1256720</v>
      </c>
      <c r="Z32" s="10">
        <f t="shared" si="9"/>
        <v>1043446.9305181665</v>
      </c>
      <c r="AA32" s="10">
        <f t="shared" si="10"/>
        <v>1311360</v>
      </c>
    </row>
    <row r="33" spans="1:28" ht="9.75" hidden="1" customHeight="1" x14ac:dyDescent="0.25">
      <c r="A33" s="12">
        <v>28</v>
      </c>
      <c r="B33" s="6" t="s">
        <v>1254</v>
      </c>
      <c r="C33" s="13" t="s">
        <v>309</v>
      </c>
      <c r="D33" s="14" t="s">
        <v>1254</v>
      </c>
      <c r="E33" s="15">
        <v>2</v>
      </c>
      <c r="F33" s="15">
        <v>40</v>
      </c>
      <c r="G33" s="15">
        <v>2</v>
      </c>
      <c r="H33" s="10">
        <v>1368662.3746285969</v>
      </c>
      <c r="I33" s="10">
        <v>1000000</v>
      </c>
      <c r="J33" s="10">
        <v>1418662.3746285969</v>
      </c>
      <c r="K33" s="10">
        <v>1050000</v>
      </c>
      <c r="L33" s="10">
        <v>1468662.3746285969</v>
      </c>
      <c r="M33" s="10">
        <v>1100000</v>
      </c>
      <c r="N33" s="10">
        <v>1518662.3746285969</v>
      </c>
      <c r="O33" s="10">
        <v>1150000</v>
      </c>
      <c r="P33" s="16">
        <v>1568662.3746285969</v>
      </c>
      <c r="Q33" s="17">
        <v>1200000</v>
      </c>
      <c r="R33" s="10">
        <f t="shared" si="1"/>
        <v>1495674.2429941308</v>
      </c>
      <c r="S33" s="10">
        <f t="shared" si="2"/>
        <v>1092800</v>
      </c>
      <c r="T33" s="10">
        <f t="shared" si="3"/>
        <v>1550314.2429941308</v>
      </c>
      <c r="U33" s="10">
        <f t="shared" si="4"/>
        <v>1147440</v>
      </c>
      <c r="V33" s="10">
        <f t="shared" si="5"/>
        <v>1604954.2429941308</v>
      </c>
      <c r="W33" s="10">
        <f t="shared" si="6"/>
        <v>1202080</v>
      </c>
      <c r="X33" s="10">
        <f t="shared" si="7"/>
        <v>1659594.2429941308</v>
      </c>
      <c r="Y33" s="10">
        <f t="shared" si="8"/>
        <v>1256720</v>
      </c>
      <c r="Z33" s="10">
        <f t="shared" si="9"/>
        <v>1714234.2429941308</v>
      </c>
      <c r="AA33" s="10">
        <f t="shared" si="10"/>
        <v>1311360</v>
      </c>
    </row>
    <row r="34" spans="1:28" ht="9.75" hidden="1" customHeight="1" x14ac:dyDescent="0.25">
      <c r="A34" s="12">
        <v>29</v>
      </c>
      <c r="B34" s="6" t="s">
        <v>1254</v>
      </c>
      <c r="C34" s="13" t="s">
        <v>241</v>
      </c>
      <c r="D34" s="14" t="s">
        <v>1254</v>
      </c>
      <c r="E34" s="15">
        <v>1</v>
      </c>
      <c r="F34" s="15">
        <v>40</v>
      </c>
      <c r="G34" s="15">
        <v>1</v>
      </c>
      <c r="H34" s="10">
        <v>720736.61119504599</v>
      </c>
      <c r="I34" s="10">
        <v>1000000</v>
      </c>
      <c r="J34" s="10">
        <v>770736.61119504599</v>
      </c>
      <c r="K34" s="10">
        <v>1050000</v>
      </c>
      <c r="L34" s="10">
        <v>820736.61119504599</v>
      </c>
      <c r="M34" s="10">
        <v>1100000</v>
      </c>
      <c r="N34" s="10">
        <v>870736.61119504599</v>
      </c>
      <c r="O34" s="10">
        <v>1150000</v>
      </c>
      <c r="P34" s="16">
        <v>920736.61119504599</v>
      </c>
      <c r="Q34" s="17">
        <v>1200000</v>
      </c>
      <c r="R34" s="10">
        <f t="shared" si="1"/>
        <v>787620.96871394629</v>
      </c>
      <c r="S34" s="10">
        <f t="shared" si="2"/>
        <v>1092800</v>
      </c>
      <c r="T34" s="10">
        <f t="shared" si="3"/>
        <v>842260.96871394629</v>
      </c>
      <c r="U34" s="10">
        <f t="shared" si="4"/>
        <v>1147440</v>
      </c>
      <c r="V34" s="10">
        <f t="shared" si="5"/>
        <v>896900.96871394629</v>
      </c>
      <c r="W34" s="10">
        <f t="shared" si="6"/>
        <v>1202080</v>
      </c>
      <c r="X34" s="10">
        <f t="shared" si="7"/>
        <v>951540.96871394629</v>
      </c>
      <c r="Y34" s="10">
        <f t="shared" si="8"/>
        <v>1256720</v>
      </c>
      <c r="Z34" s="10">
        <f t="shared" si="9"/>
        <v>1006180.9687139463</v>
      </c>
      <c r="AA34" s="10">
        <f t="shared" si="10"/>
        <v>1311360</v>
      </c>
    </row>
    <row r="35" spans="1:28" ht="9.75" hidden="1" customHeight="1" x14ac:dyDescent="0.25">
      <c r="A35" s="12">
        <v>30</v>
      </c>
      <c r="B35" s="6" t="s">
        <v>1254</v>
      </c>
      <c r="C35" s="13" t="s">
        <v>314</v>
      </c>
      <c r="D35" s="14" t="s">
        <v>1254</v>
      </c>
      <c r="E35" s="15">
        <v>3</v>
      </c>
      <c r="F35" s="15">
        <v>40</v>
      </c>
      <c r="G35" s="15">
        <v>3</v>
      </c>
      <c r="H35" s="10">
        <v>2869122.0373168197</v>
      </c>
      <c r="I35" s="10">
        <v>1000000</v>
      </c>
      <c r="J35" s="10">
        <v>2919122.0373168197</v>
      </c>
      <c r="K35" s="10">
        <v>1050000</v>
      </c>
      <c r="L35" s="10">
        <v>2969122.0373168197</v>
      </c>
      <c r="M35" s="10">
        <v>1100000</v>
      </c>
      <c r="N35" s="10">
        <v>3019122.0373168197</v>
      </c>
      <c r="O35" s="10">
        <v>1150000</v>
      </c>
      <c r="P35" s="16">
        <v>3069122.0373168197</v>
      </c>
      <c r="Q35" s="17">
        <v>1200000</v>
      </c>
      <c r="R35" s="10">
        <f t="shared" si="1"/>
        <v>3135376.5623798203</v>
      </c>
      <c r="S35" s="10">
        <f t="shared" si="2"/>
        <v>1092800</v>
      </c>
      <c r="T35" s="10">
        <f t="shared" si="3"/>
        <v>3190016.5623798203</v>
      </c>
      <c r="U35" s="10">
        <f t="shared" si="4"/>
        <v>1147440</v>
      </c>
      <c r="V35" s="10">
        <f t="shared" si="5"/>
        <v>3244656.5623798203</v>
      </c>
      <c r="W35" s="10">
        <f t="shared" si="6"/>
        <v>1202080</v>
      </c>
      <c r="X35" s="10">
        <f>+N35+(N35*$R$4)</f>
        <v>3299296.5623798203</v>
      </c>
      <c r="Y35" s="10">
        <f t="shared" si="8"/>
        <v>1256720</v>
      </c>
      <c r="Z35" s="10">
        <f t="shared" si="9"/>
        <v>3353936.5623798203</v>
      </c>
      <c r="AA35" s="10">
        <f t="shared" si="10"/>
        <v>1311360</v>
      </c>
      <c r="AB35" s="18"/>
    </row>
    <row r="36" spans="1:28" ht="9.75" hidden="1" customHeight="1" x14ac:dyDescent="0.25">
      <c r="A36" s="12">
        <v>31</v>
      </c>
      <c r="B36" s="6" t="s">
        <v>1254</v>
      </c>
      <c r="C36" s="13" t="s">
        <v>872</v>
      </c>
      <c r="D36" s="14" t="s">
        <v>1254</v>
      </c>
      <c r="E36" s="15">
        <v>1</v>
      </c>
      <c r="F36" s="15">
        <v>40</v>
      </c>
      <c r="G36" s="15">
        <v>2</v>
      </c>
      <c r="H36" s="10">
        <v>550229.83134411147</v>
      </c>
      <c r="I36" s="10">
        <v>1000000</v>
      </c>
      <c r="J36" s="10">
        <v>600229.83134411147</v>
      </c>
      <c r="K36" s="10">
        <v>1050000</v>
      </c>
      <c r="L36" s="10">
        <v>650229.83134411147</v>
      </c>
      <c r="M36" s="10">
        <v>1100000</v>
      </c>
      <c r="N36" s="10">
        <v>700229.83134411147</v>
      </c>
      <c r="O36" s="10">
        <v>1150000</v>
      </c>
      <c r="P36" s="16">
        <v>750229.83134411147</v>
      </c>
      <c r="Q36" s="17">
        <v>1200000</v>
      </c>
      <c r="R36" s="10">
        <f t="shared" si="1"/>
        <v>601291.15969284507</v>
      </c>
      <c r="S36" s="10">
        <f t="shared" si="2"/>
        <v>1092800</v>
      </c>
      <c r="T36" s="10">
        <f t="shared" si="3"/>
        <v>655931.15969284507</v>
      </c>
      <c r="U36" s="10">
        <f t="shared" si="4"/>
        <v>1147440</v>
      </c>
      <c r="V36" s="10">
        <f t="shared" si="5"/>
        <v>710571.15969284507</v>
      </c>
      <c r="W36" s="10">
        <f t="shared" si="6"/>
        <v>1202080</v>
      </c>
      <c r="X36" s="10">
        <f t="shared" si="7"/>
        <v>765211.15969284507</v>
      </c>
      <c r="Y36" s="10">
        <f t="shared" si="8"/>
        <v>1256720</v>
      </c>
      <c r="Z36" s="10">
        <f t="shared" si="9"/>
        <v>819851.15969284507</v>
      </c>
      <c r="AA36" s="10">
        <f t="shared" si="10"/>
        <v>1311360</v>
      </c>
    </row>
    <row r="37" spans="1:28" ht="9.75" hidden="1" customHeight="1" x14ac:dyDescent="0.25">
      <c r="A37" s="12">
        <v>32</v>
      </c>
      <c r="B37" s="6" t="s">
        <v>1254</v>
      </c>
      <c r="C37" s="13" t="s">
        <v>117</v>
      </c>
      <c r="D37" s="14" t="s">
        <v>1254</v>
      </c>
      <c r="E37" s="15">
        <v>1</v>
      </c>
      <c r="F37" s="15">
        <v>40</v>
      </c>
      <c r="G37" s="15">
        <v>4</v>
      </c>
      <c r="H37" s="10">
        <v>720736.61119504599</v>
      </c>
      <c r="I37" s="10">
        <v>1000000</v>
      </c>
      <c r="J37" s="10">
        <v>770736.61119504599</v>
      </c>
      <c r="K37" s="10">
        <v>1050000</v>
      </c>
      <c r="L37" s="10">
        <v>820736.61119504599</v>
      </c>
      <c r="M37" s="10">
        <v>1100000</v>
      </c>
      <c r="N37" s="10">
        <v>870736.61119504599</v>
      </c>
      <c r="O37" s="10">
        <v>1150000</v>
      </c>
      <c r="P37" s="16">
        <v>920736.61119504599</v>
      </c>
      <c r="Q37" s="17">
        <v>1200000</v>
      </c>
      <c r="R37" s="10">
        <f t="shared" si="1"/>
        <v>787620.96871394629</v>
      </c>
      <c r="S37" s="10">
        <f t="shared" si="2"/>
        <v>1092800</v>
      </c>
      <c r="T37" s="10">
        <f t="shared" si="3"/>
        <v>842260.96871394629</v>
      </c>
      <c r="U37" s="10">
        <f t="shared" si="4"/>
        <v>1147440</v>
      </c>
      <c r="V37" s="10">
        <f t="shared" si="5"/>
        <v>896900.96871394629</v>
      </c>
      <c r="W37" s="10">
        <f t="shared" si="6"/>
        <v>1202080</v>
      </c>
      <c r="X37" s="10">
        <f t="shared" si="7"/>
        <v>951540.96871394629</v>
      </c>
      <c r="Y37" s="10">
        <f t="shared" si="8"/>
        <v>1256720</v>
      </c>
      <c r="Z37" s="10">
        <f t="shared" si="9"/>
        <v>1006180.9687139463</v>
      </c>
      <c r="AA37" s="10">
        <f t="shared" si="10"/>
        <v>1311360</v>
      </c>
    </row>
    <row r="38" spans="1:28" ht="9.75" hidden="1" customHeight="1" x14ac:dyDescent="0.25">
      <c r="A38" s="12">
        <v>33</v>
      </c>
      <c r="B38" s="6" t="s">
        <v>1254</v>
      </c>
      <c r="C38" s="13" t="s">
        <v>296</v>
      </c>
      <c r="D38" s="14" t="s">
        <v>1254</v>
      </c>
      <c r="E38" s="15">
        <v>1</v>
      </c>
      <c r="F38" s="15">
        <v>40</v>
      </c>
      <c r="G38" s="15">
        <v>4</v>
      </c>
      <c r="H38" s="10">
        <v>584331.18731429847</v>
      </c>
      <c r="I38" s="10">
        <v>1000000</v>
      </c>
      <c r="J38" s="10">
        <v>634331.18731429847</v>
      </c>
      <c r="K38" s="10">
        <v>1050000</v>
      </c>
      <c r="L38" s="10">
        <v>684331.18731429847</v>
      </c>
      <c r="M38" s="10">
        <v>1100000</v>
      </c>
      <c r="N38" s="10">
        <v>734331.18731429847</v>
      </c>
      <c r="O38" s="10">
        <v>1150000</v>
      </c>
      <c r="P38" s="16">
        <v>784331.18731429847</v>
      </c>
      <c r="Q38" s="17">
        <v>1200000</v>
      </c>
      <c r="R38" s="10">
        <f t="shared" si="1"/>
        <v>638557.12149706541</v>
      </c>
      <c r="S38" s="10">
        <f t="shared" si="2"/>
        <v>1092800</v>
      </c>
      <c r="T38" s="10">
        <f t="shared" si="3"/>
        <v>693197.12149706541</v>
      </c>
      <c r="U38" s="10">
        <f t="shared" si="4"/>
        <v>1147440</v>
      </c>
      <c r="V38" s="10">
        <f t="shared" si="5"/>
        <v>747837.12149706541</v>
      </c>
      <c r="W38" s="10">
        <f t="shared" si="6"/>
        <v>1202080</v>
      </c>
      <c r="X38" s="10">
        <f t="shared" si="7"/>
        <v>802477.12149706541</v>
      </c>
      <c r="Y38" s="10">
        <f t="shared" si="8"/>
        <v>1256720</v>
      </c>
      <c r="Z38" s="10">
        <f t="shared" si="9"/>
        <v>857117.12149706541</v>
      </c>
      <c r="AA38" s="10">
        <f t="shared" si="10"/>
        <v>1311360</v>
      </c>
    </row>
    <row r="39" spans="1:28" ht="9.75" hidden="1" customHeight="1" x14ac:dyDescent="0.25">
      <c r="A39" s="12">
        <v>34</v>
      </c>
      <c r="B39" s="6" t="s">
        <v>1254</v>
      </c>
      <c r="C39" s="13" t="s">
        <v>668</v>
      </c>
      <c r="D39" s="14" t="s">
        <v>1254</v>
      </c>
      <c r="E39" s="15">
        <v>2</v>
      </c>
      <c r="F39" s="15">
        <v>40</v>
      </c>
      <c r="G39" s="15">
        <v>1</v>
      </c>
      <c r="H39" s="10">
        <v>1061750.1708969148</v>
      </c>
      <c r="I39" s="10">
        <v>1000000</v>
      </c>
      <c r="J39" s="10">
        <v>1111750.1708969148</v>
      </c>
      <c r="K39" s="10">
        <v>1050000</v>
      </c>
      <c r="L39" s="10">
        <v>1161750.1708969148</v>
      </c>
      <c r="M39" s="10">
        <v>1100000</v>
      </c>
      <c r="N39" s="10">
        <v>1211750.1708969148</v>
      </c>
      <c r="O39" s="10">
        <v>1150000</v>
      </c>
      <c r="P39" s="16">
        <v>1261750.1708969148</v>
      </c>
      <c r="Q39" s="17">
        <v>1200000</v>
      </c>
      <c r="R39" s="10">
        <f t="shared" si="1"/>
        <v>1160280.5867561484</v>
      </c>
      <c r="S39" s="10">
        <f t="shared" si="2"/>
        <v>1092800</v>
      </c>
      <c r="T39" s="10">
        <f t="shared" si="3"/>
        <v>1214920.5867561484</v>
      </c>
      <c r="U39" s="10">
        <f t="shared" si="4"/>
        <v>1147440</v>
      </c>
      <c r="V39" s="10">
        <f t="shared" si="5"/>
        <v>1269560.5867561484</v>
      </c>
      <c r="W39" s="10">
        <f t="shared" si="6"/>
        <v>1202080</v>
      </c>
      <c r="X39" s="10">
        <f t="shared" si="7"/>
        <v>1324200.5867561484</v>
      </c>
      <c r="Y39" s="10">
        <f t="shared" si="8"/>
        <v>1256720</v>
      </c>
      <c r="Z39" s="10">
        <f t="shared" si="9"/>
        <v>1378840.5867561484</v>
      </c>
      <c r="AA39" s="10">
        <f t="shared" si="10"/>
        <v>1311360</v>
      </c>
    </row>
    <row r="40" spans="1:28" ht="9.75" hidden="1" customHeight="1" x14ac:dyDescent="0.25">
      <c r="A40" s="12">
        <v>35</v>
      </c>
      <c r="B40" s="6" t="s">
        <v>1254</v>
      </c>
      <c r="C40" s="13" t="s">
        <v>461</v>
      </c>
      <c r="D40" s="14" t="s">
        <v>1254</v>
      </c>
      <c r="E40" s="15">
        <v>2</v>
      </c>
      <c r="F40" s="15">
        <v>40</v>
      </c>
      <c r="G40" s="15">
        <v>4</v>
      </c>
      <c r="H40" s="10">
        <v>1573270.5104497182</v>
      </c>
      <c r="I40" s="10">
        <v>1000000</v>
      </c>
      <c r="J40" s="10">
        <v>1623270.5104497182</v>
      </c>
      <c r="K40" s="10">
        <v>1050000</v>
      </c>
      <c r="L40" s="10">
        <v>1673270.5104497182</v>
      </c>
      <c r="M40" s="10">
        <v>1100000</v>
      </c>
      <c r="N40" s="10">
        <v>1723270.5104497182</v>
      </c>
      <c r="O40" s="10">
        <v>1150000</v>
      </c>
      <c r="P40" s="16">
        <v>1773270.5104497182</v>
      </c>
      <c r="Q40" s="17">
        <v>1200000</v>
      </c>
      <c r="R40" s="10">
        <f t="shared" si="1"/>
        <v>1719270.0138194521</v>
      </c>
      <c r="S40" s="10">
        <f t="shared" si="2"/>
        <v>1092800</v>
      </c>
      <c r="T40" s="10">
        <f t="shared" si="3"/>
        <v>1773910.0138194521</v>
      </c>
      <c r="U40" s="10">
        <f t="shared" si="4"/>
        <v>1147440</v>
      </c>
      <c r="V40" s="10">
        <f t="shared" si="5"/>
        <v>1828550.0138194521</v>
      </c>
      <c r="W40" s="10">
        <f t="shared" si="6"/>
        <v>1202080</v>
      </c>
      <c r="X40" s="10">
        <f t="shared" si="7"/>
        <v>1883190.0138194521</v>
      </c>
      <c r="Y40" s="10">
        <f t="shared" si="8"/>
        <v>1256720</v>
      </c>
      <c r="Z40" s="10">
        <f t="shared" si="9"/>
        <v>1937830.0138194521</v>
      </c>
      <c r="AA40" s="10">
        <f t="shared" si="10"/>
        <v>1311360</v>
      </c>
    </row>
    <row r="41" spans="1:28" ht="9.75" hidden="1" customHeight="1" x14ac:dyDescent="0.25">
      <c r="A41" s="12">
        <v>36</v>
      </c>
      <c r="B41" s="6" t="s">
        <v>1254</v>
      </c>
      <c r="C41" s="13" t="s">
        <v>192</v>
      </c>
      <c r="D41" s="14" t="s">
        <v>1254</v>
      </c>
      <c r="E41" s="15">
        <v>1</v>
      </c>
      <c r="F41" s="15">
        <v>40</v>
      </c>
      <c r="G41" s="15">
        <v>3</v>
      </c>
      <c r="H41" s="10">
        <v>618432.54328448547</v>
      </c>
      <c r="I41" s="10">
        <v>1000000</v>
      </c>
      <c r="J41" s="10">
        <v>668432.54328448547</v>
      </c>
      <c r="K41" s="10">
        <v>1050000</v>
      </c>
      <c r="L41" s="10">
        <v>718432.54328448547</v>
      </c>
      <c r="M41" s="10">
        <v>1100000</v>
      </c>
      <c r="N41" s="10">
        <v>768432.54328448547</v>
      </c>
      <c r="O41" s="10">
        <v>1150000</v>
      </c>
      <c r="P41" s="16">
        <v>818432.54328448547</v>
      </c>
      <c r="Q41" s="17">
        <v>1200000</v>
      </c>
      <c r="R41" s="10">
        <f t="shared" si="1"/>
        <v>675823.08330128575</v>
      </c>
      <c r="S41" s="10">
        <f t="shared" si="2"/>
        <v>1092800</v>
      </c>
      <c r="T41" s="10">
        <f t="shared" si="3"/>
        <v>730463.08330128575</v>
      </c>
      <c r="U41" s="10">
        <f t="shared" si="4"/>
        <v>1147440</v>
      </c>
      <c r="V41" s="10">
        <f t="shared" si="5"/>
        <v>785103.08330128575</v>
      </c>
      <c r="W41" s="10">
        <f t="shared" si="6"/>
        <v>1202080</v>
      </c>
      <c r="X41" s="10">
        <f t="shared" si="7"/>
        <v>839743.08330128575</v>
      </c>
      <c r="Y41" s="10">
        <f t="shared" si="8"/>
        <v>1256720</v>
      </c>
      <c r="Z41" s="10">
        <f t="shared" si="9"/>
        <v>894383.08330128575</v>
      </c>
      <c r="AA41" s="10">
        <f t="shared" si="10"/>
        <v>1311360</v>
      </c>
    </row>
    <row r="42" spans="1:28" ht="9.75" hidden="1" customHeight="1" x14ac:dyDescent="0.25">
      <c r="A42" s="12">
        <v>37</v>
      </c>
      <c r="B42" s="6" t="s">
        <v>1254</v>
      </c>
      <c r="C42" s="13" t="s">
        <v>798</v>
      </c>
      <c r="D42" s="14" t="s">
        <v>1254</v>
      </c>
      <c r="E42" s="15">
        <v>5</v>
      </c>
      <c r="F42" s="15">
        <v>40</v>
      </c>
      <c r="G42" s="15">
        <v>2</v>
      </c>
      <c r="H42" s="10">
        <v>4915203.3955280334</v>
      </c>
      <c r="I42" s="10">
        <v>1000000</v>
      </c>
      <c r="J42" s="10">
        <v>4965203.3955280334</v>
      </c>
      <c r="K42" s="10">
        <v>1050000</v>
      </c>
      <c r="L42" s="10">
        <v>5015203.3955280334</v>
      </c>
      <c r="M42" s="10">
        <v>1100000</v>
      </c>
      <c r="N42" s="10">
        <v>5065203.3955280334</v>
      </c>
      <c r="O42" s="10">
        <v>1150000</v>
      </c>
      <c r="P42" s="16">
        <v>5115203.3955280334</v>
      </c>
      <c r="Q42" s="17">
        <v>1200000</v>
      </c>
      <c r="R42" s="10">
        <f t="shared" si="1"/>
        <v>5371334.2706330344</v>
      </c>
      <c r="S42" s="10">
        <f t="shared" si="2"/>
        <v>1092800</v>
      </c>
      <c r="T42" s="10">
        <f t="shared" si="3"/>
        <v>5425974.2706330344</v>
      </c>
      <c r="U42" s="10">
        <f t="shared" si="4"/>
        <v>1147440</v>
      </c>
      <c r="V42" s="10">
        <f t="shared" si="5"/>
        <v>5480614.2706330344</v>
      </c>
      <c r="W42" s="10">
        <f t="shared" si="6"/>
        <v>1202080</v>
      </c>
      <c r="X42" s="10">
        <f t="shared" si="7"/>
        <v>5535254.2706330344</v>
      </c>
      <c r="Y42" s="10">
        <f t="shared" si="8"/>
        <v>1256720</v>
      </c>
      <c r="Z42" s="10">
        <f t="shared" si="9"/>
        <v>5589894.2706330344</v>
      </c>
      <c r="AA42" s="10">
        <f t="shared" si="10"/>
        <v>1311360</v>
      </c>
    </row>
    <row r="43" spans="1:28" ht="9.75" hidden="1" customHeight="1" x14ac:dyDescent="0.25">
      <c r="A43" s="12">
        <v>38</v>
      </c>
      <c r="B43" s="6" t="s">
        <v>1254</v>
      </c>
      <c r="C43" s="13" t="s">
        <v>876</v>
      </c>
      <c r="D43" s="14" t="s">
        <v>1254</v>
      </c>
      <c r="E43" s="15">
        <v>2</v>
      </c>
      <c r="F43" s="15">
        <v>40</v>
      </c>
      <c r="G43" s="15">
        <v>1</v>
      </c>
      <c r="H43" s="10">
        <v>1505067.7985093445</v>
      </c>
      <c r="I43" s="10">
        <v>1000000</v>
      </c>
      <c r="J43" s="10">
        <v>1555067.7985093445</v>
      </c>
      <c r="K43" s="10">
        <v>1050000</v>
      </c>
      <c r="L43" s="10">
        <v>1605067.7985093445</v>
      </c>
      <c r="M43" s="10">
        <v>1100000</v>
      </c>
      <c r="N43" s="10">
        <v>1655067.7985093445</v>
      </c>
      <c r="O43" s="10">
        <v>1150000</v>
      </c>
      <c r="P43" s="16">
        <v>1705067.7985093445</v>
      </c>
      <c r="Q43" s="17">
        <v>1200000</v>
      </c>
      <c r="R43" s="10">
        <f t="shared" si="1"/>
        <v>1644738.0902110117</v>
      </c>
      <c r="S43" s="10">
        <f t="shared" si="2"/>
        <v>1092800</v>
      </c>
      <c r="T43" s="10">
        <f t="shared" si="3"/>
        <v>1699378.0902110117</v>
      </c>
      <c r="U43" s="10">
        <f t="shared" si="4"/>
        <v>1147440</v>
      </c>
      <c r="V43" s="10">
        <f t="shared" si="5"/>
        <v>1754018.0902110117</v>
      </c>
      <c r="W43" s="10">
        <f t="shared" si="6"/>
        <v>1202080</v>
      </c>
      <c r="X43" s="10">
        <f t="shared" si="7"/>
        <v>1808658.0902110117</v>
      </c>
      <c r="Y43" s="10">
        <f t="shared" si="8"/>
        <v>1256720</v>
      </c>
      <c r="Z43" s="10">
        <f t="shared" si="9"/>
        <v>1863298.0902110117</v>
      </c>
      <c r="AA43" s="10">
        <f t="shared" si="10"/>
        <v>1311360</v>
      </c>
    </row>
    <row r="44" spans="1:28" ht="9.75" customHeight="1" x14ac:dyDescent="0.25">
      <c r="A44" s="12">
        <v>39</v>
      </c>
      <c r="B44" s="6" t="s">
        <v>1254</v>
      </c>
      <c r="C44" s="13" t="s">
        <v>899</v>
      </c>
      <c r="D44" s="14" t="s">
        <v>1254</v>
      </c>
      <c r="E44" s="15">
        <v>2</v>
      </c>
      <c r="F44" s="15">
        <v>40</v>
      </c>
      <c r="G44" s="15">
        <v>1</v>
      </c>
      <c r="H44" s="10">
        <v>1505067.7985093445</v>
      </c>
      <c r="I44" s="10">
        <v>1000000</v>
      </c>
      <c r="J44" s="10">
        <v>1555067.7985093445</v>
      </c>
      <c r="K44" s="10">
        <v>1050000</v>
      </c>
      <c r="L44" s="10">
        <v>1605067.7985093445</v>
      </c>
      <c r="M44" s="10">
        <v>1100000</v>
      </c>
      <c r="N44" s="10">
        <v>1655067.7985093445</v>
      </c>
      <c r="O44" s="10">
        <v>1150000</v>
      </c>
      <c r="P44" s="16">
        <v>1705067.7985093445</v>
      </c>
      <c r="Q44" s="17">
        <v>1200000</v>
      </c>
      <c r="R44" s="10">
        <f t="shared" si="1"/>
        <v>1644738.0902110117</v>
      </c>
      <c r="S44" s="10">
        <f t="shared" si="2"/>
        <v>1092800</v>
      </c>
      <c r="T44" s="10">
        <f t="shared" si="3"/>
        <v>1699378.0902110117</v>
      </c>
      <c r="U44" s="10">
        <f t="shared" si="4"/>
        <v>1147440</v>
      </c>
      <c r="V44" s="10">
        <f t="shared" si="5"/>
        <v>1754018.0902110117</v>
      </c>
      <c r="W44" s="10">
        <f t="shared" si="6"/>
        <v>1202080</v>
      </c>
      <c r="X44" s="10">
        <f t="shared" si="7"/>
        <v>1808658.0902110117</v>
      </c>
      <c r="Y44" s="10">
        <f t="shared" si="8"/>
        <v>1256720</v>
      </c>
      <c r="Z44" s="10">
        <f t="shared" si="9"/>
        <v>1863298.0902110117</v>
      </c>
      <c r="AA44" s="10">
        <f t="shared" si="10"/>
        <v>1311360</v>
      </c>
    </row>
    <row r="45" spans="1:28" ht="9.75" hidden="1" customHeight="1" x14ac:dyDescent="0.25">
      <c r="A45" s="12">
        <v>40</v>
      </c>
      <c r="B45" s="6" t="s">
        <v>1254</v>
      </c>
      <c r="C45" s="13" t="s">
        <v>457</v>
      </c>
      <c r="D45" s="14" t="s">
        <v>1254</v>
      </c>
      <c r="E45" s="15">
        <v>3</v>
      </c>
      <c r="F45" s="15">
        <v>40</v>
      </c>
      <c r="G45" s="15">
        <v>2</v>
      </c>
      <c r="H45" s="10">
        <v>3721655.9365714919</v>
      </c>
      <c r="I45" s="10">
        <v>1000000</v>
      </c>
      <c r="J45" s="10">
        <v>3771655.9365714919</v>
      </c>
      <c r="K45" s="10">
        <v>1050000</v>
      </c>
      <c r="L45" s="10">
        <v>3821655.9365714919</v>
      </c>
      <c r="M45" s="10">
        <v>1100000</v>
      </c>
      <c r="N45" s="10">
        <v>3871655.9365714919</v>
      </c>
      <c r="O45" s="10">
        <v>1150000</v>
      </c>
      <c r="P45" s="16">
        <v>3921655.9365714919</v>
      </c>
      <c r="Q45" s="17">
        <v>1200000</v>
      </c>
      <c r="R45" s="10">
        <f t="shared" si="1"/>
        <v>4067025.6074853265</v>
      </c>
      <c r="S45" s="10">
        <f t="shared" si="2"/>
        <v>1092800</v>
      </c>
      <c r="T45" s="10">
        <f t="shared" si="3"/>
        <v>4121665.6074853265</v>
      </c>
      <c r="U45" s="10">
        <f t="shared" si="4"/>
        <v>1147440</v>
      </c>
      <c r="V45" s="10">
        <f t="shared" si="5"/>
        <v>4176305.6074853265</v>
      </c>
      <c r="W45" s="10">
        <f t="shared" si="6"/>
        <v>1202080</v>
      </c>
      <c r="X45" s="10">
        <f t="shared" si="7"/>
        <v>4230945.607485326</v>
      </c>
      <c r="Y45" s="10">
        <f t="shared" si="8"/>
        <v>1256720</v>
      </c>
      <c r="Z45" s="10">
        <f t="shared" si="9"/>
        <v>4285585.607485326</v>
      </c>
      <c r="AA45" s="10">
        <f t="shared" si="10"/>
        <v>1311360</v>
      </c>
    </row>
    <row r="46" spans="1:28" ht="9.75" hidden="1" customHeight="1" x14ac:dyDescent="0.25">
      <c r="A46" s="12">
        <v>41</v>
      </c>
      <c r="B46" s="6" t="s">
        <v>1254</v>
      </c>
      <c r="C46" s="13" t="s">
        <v>405</v>
      </c>
      <c r="D46" s="14" t="s">
        <v>1254</v>
      </c>
      <c r="E46" s="15">
        <v>1</v>
      </c>
      <c r="F46" s="15">
        <v>40</v>
      </c>
      <c r="G46" s="15">
        <v>2</v>
      </c>
      <c r="H46" s="10">
        <v>516128.47537392459</v>
      </c>
      <c r="I46" s="10">
        <v>1000000</v>
      </c>
      <c r="J46" s="10">
        <v>566128.47537392459</v>
      </c>
      <c r="K46" s="10">
        <v>1050000</v>
      </c>
      <c r="L46" s="10">
        <v>616128.47537392459</v>
      </c>
      <c r="M46" s="10">
        <v>1100000</v>
      </c>
      <c r="N46" s="10">
        <v>666128.47537392459</v>
      </c>
      <c r="O46" s="10">
        <v>1150000</v>
      </c>
      <c r="P46" s="16">
        <v>716128.47537392459</v>
      </c>
      <c r="Q46" s="17">
        <v>1200000</v>
      </c>
      <c r="R46" s="10">
        <f t="shared" si="1"/>
        <v>564025.19788862474</v>
      </c>
      <c r="S46" s="10">
        <f t="shared" si="2"/>
        <v>1092800</v>
      </c>
      <c r="T46" s="10">
        <f t="shared" si="3"/>
        <v>618665.19788862474</v>
      </c>
      <c r="U46" s="10">
        <f t="shared" si="4"/>
        <v>1147440</v>
      </c>
      <c r="V46" s="10">
        <f t="shared" si="5"/>
        <v>673305.19788862474</v>
      </c>
      <c r="W46" s="10">
        <f t="shared" si="6"/>
        <v>1202080</v>
      </c>
      <c r="X46" s="10">
        <f t="shared" si="7"/>
        <v>727945.19788862474</v>
      </c>
      <c r="Y46" s="10">
        <f t="shared" si="8"/>
        <v>1256720</v>
      </c>
      <c r="Z46" s="10">
        <f t="shared" si="9"/>
        <v>782585.19788862485</v>
      </c>
      <c r="AA46" s="10">
        <f t="shared" si="10"/>
        <v>1311360</v>
      </c>
    </row>
    <row r="47" spans="1:28" ht="9.75" hidden="1" customHeight="1" x14ac:dyDescent="0.25">
      <c r="A47" s="12">
        <v>42</v>
      </c>
      <c r="B47" s="6" t="s">
        <v>1254</v>
      </c>
      <c r="C47" s="13" t="s">
        <v>1258</v>
      </c>
      <c r="D47" s="14" t="s">
        <v>1254</v>
      </c>
      <c r="E47" s="15">
        <v>3</v>
      </c>
      <c r="F47" s="15">
        <v>40</v>
      </c>
      <c r="G47" s="15">
        <v>2</v>
      </c>
      <c r="H47" s="10">
        <v>2698615.257465885</v>
      </c>
      <c r="I47" s="10">
        <v>1000000</v>
      </c>
      <c r="J47" s="10">
        <v>2748615.257465885</v>
      </c>
      <c r="K47" s="10">
        <v>1050000</v>
      </c>
      <c r="L47" s="10">
        <v>2798615.257465885</v>
      </c>
      <c r="M47" s="10">
        <v>1100000</v>
      </c>
      <c r="N47" s="10">
        <v>2848615.257465885</v>
      </c>
      <c r="O47" s="10">
        <v>1150000</v>
      </c>
      <c r="P47" s="16">
        <v>2898615.257465885</v>
      </c>
      <c r="Q47" s="17">
        <v>1200000</v>
      </c>
      <c r="R47" s="10">
        <f t="shared" si="1"/>
        <v>2949046.7533587189</v>
      </c>
      <c r="S47" s="10">
        <f t="shared" si="2"/>
        <v>1092800</v>
      </c>
      <c r="T47" s="10">
        <f t="shared" si="3"/>
        <v>3003686.7533587189</v>
      </c>
      <c r="U47" s="10">
        <f t="shared" si="4"/>
        <v>1147440</v>
      </c>
      <c r="V47" s="10">
        <f t="shared" si="5"/>
        <v>3058326.7533587189</v>
      </c>
      <c r="W47" s="10">
        <f t="shared" si="6"/>
        <v>1202080</v>
      </c>
      <c r="X47" s="10">
        <f t="shared" si="7"/>
        <v>3112966.7533587189</v>
      </c>
      <c r="Y47" s="10">
        <f t="shared" si="8"/>
        <v>1256720</v>
      </c>
      <c r="Z47" s="10">
        <f t="shared" si="9"/>
        <v>3167606.7533587189</v>
      </c>
      <c r="AA47" s="10">
        <f t="shared" si="10"/>
        <v>1311360</v>
      </c>
    </row>
    <row r="48" spans="1:28" ht="9.75" hidden="1" customHeight="1" x14ac:dyDescent="0.25">
      <c r="A48" s="12">
        <v>43</v>
      </c>
      <c r="B48" s="6" t="s">
        <v>1254</v>
      </c>
      <c r="C48" s="13" t="s">
        <v>478</v>
      </c>
      <c r="D48" s="14" t="s">
        <v>1254</v>
      </c>
      <c r="E48" s="15">
        <v>1</v>
      </c>
      <c r="F48" s="15">
        <v>40</v>
      </c>
      <c r="G48" s="15">
        <v>2</v>
      </c>
      <c r="H48" s="10">
        <v>857142.03507579351</v>
      </c>
      <c r="I48" s="10">
        <v>1000000</v>
      </c>
      <c r="J48" s="10">
        <v>907142.03507579351</v>
      </c>
      <c r="K48" s="10">
        <v>1050000</v>
      </c>
      <c r="L48" s="10">
        <v>957142.03507579351</v>
      </c>
      <c r="M48" s="10">
        <v>1100000</v>
      </c>
      <c r="N48" s="10">
        <v>1007142.0350757935</v>
      </c>
      <c r="O48" s="10">
        <v>1150000</v>
      </c>
      <c r="P48" s="16">
        <v>1057142.0350757935</v>
      </c>
      <c r="Q48" s="17">
        <v>1200000</v>
      </c>
      <c r="R48" s="10">
        <f t="shared" si="1"/>
        <v>936684.81593082717</v>
      </c>
      <c r="S48" s="10">
        <f t="shared" si="2"/>
        <v>1092800</v>
      </c>
      <c r="T48" s="10">
        <f t="shared" si="3"/>
        <v>991324.81593082717</v>
      </c>
      <c r="U48" s="10">
        <f t="shared" si="4"/>
        <v>1147440</v>
      </c>
      <c r="V48" s="10">
        <f t="shared" si="5"/>
        <v>1045964.8159308272</v>
      </c>
      <c r="W48" s="10">
        <f t="shared" si="6"/>
        <v>1202080</v>
      </c>
      <c r="X48" s="10">
        <f t="shared" si="7"/>
        <v>1100604.8159308271</v>
      </c>
      <c r="Y48" s="10">
        <f t="shared" si="8"/>
        <v>1256720</v>
      </c>
      <c r="Z48" s="10">
        <f t="shared" si="9"/>
        <v>1155244.8159308271</v>
      </c>
      <c r="AA48" s="10">
        <f t="shared" si="10"/>
        <v>1311360</v>
      </c>
    </row>
    <row r="49" spans="1:27" ht="9.75" hidden="1" customHeight="1" x14ac:dyDescent="0.25">
      <c r="A49" s="12">
        <v>44</v>
      </c>
      <c r="B49" s="6" t="s">
        <v>1254</v>
      </c>
      <c r="C49" s="13" t="s">
        <v>1259</v>
      </c>
      <c r="D49" s="14" t="s">
        <v>1254</v>
      </c>
      <c r="E49" s="15">
        <v>3</v>
      </c>
      <c r="F49" s="15">
        <v>40</v>
      </c>
      <c r="G49" s="15">
        <v>2</v>
      </c>
      <c r="H49" s="10">
        <v>2016588.1380621474</v>
      </c>
      <c r="I49" s="10">
        <v>1000000</v>
      </c>
      <c r="J49" s="10">
        <v>2066588.1380621474</v>
      </c>
      <c r="K49" s="10">
        <v>1050000</v>
      </c>
      <c r="L49" s="10">
        <v>2116588.1380621474</v>
      </c>
      <c r="M49" s="10">
        <v>1100000</v>
      </c>
      <c r="N49" s="10">
        <v>2166588.1380621474</v>
      </c>
      <c r="O49" s="10">
        <v>1150000</v>
      </c>
      <c r="P49" s="16">
        <v>2216588.1380621474</v>
      </c>
      <c r="Q49" s="17">
        <v>1200000</v>
      </c>
      <c r="R49" s="10">
        <f t="shared" si="1"/>
        <v>2203727.5172743145</v>
      </c>
      <c r="S49" s="10">
        <f t="shared" si="2"/>
        <v>1092800</v>
      </c>
      <c r="T49" s="10">
        <f t="shared" si="3"/>
        <v>2258367.5172743145</v>
      </c>
      <c r="U49" s="10">
        <f t="shared" si="4"/>
        <v>1147440</v>
      </c>
      <c r="V49" s="10">
        <f t="shared" si="5"/>
        <v>2313007.5172743145</v>
      </c>
      <c r="W49" s="10">
        <f t="shared" si="6"/>
        <v>1202080</v>
      </c>
      <c r="X49" s="10">
        <f t="shared" si="7"/>
        <v>2367647.5172743145</v>
      </c>
      <c r="Y49" s="10">
        <f t="shared" si="8"/>
        <v>1256720</v>
      </c>
      <c r="Z49" s="10">
        <f t="shared" si="9"/>
        <v>2422287.5172743145</v>
      </c>
      <c r="AA49" s="10">
        <f t="shared" si="10"/>
        <v>1311360</v>
      </c>
    </row>
    <row r="50" spans="1:27" ht="9.75" hidden="1" customHeight="1" x14ac:dyDescent="0.25">
      <c r="A50" s="12">
        <v>45</v>
      </c>
      <c r="B50" s="6" t="s">
        <v>1254</v>
      </c>
      <c r="C50" s="13" t="s">
        <v>1260</v>
      </c>
      <c r="D50" s="14" t="s">
        <v>1254</v>
      </c>
      <c r="E50" s="15">
        <v>1</v>
      </c>
      <c r="F50" s="15">
        <v>40</v>
      </c>
      <c r="G50" s="15">
        <v>2</v>
      </c>
      <c r="H50" s="10">
        <v>857142.03507579351</v>
      </c>
      <c r="I50" s="10">
        <v>1000000</v>
      </c>
      <c r="J50" s="10">
        <v>907142.03507579351</v>
      </c>
      <c r="K50" s="10">
        <v>1050000</v>
      </c>
      <c r="L50" s="10">
        <v>957142.03507579351</v>
      </c>
      <c r="M50" s="10">
        <v>1100000</v>
      </c>
      <c r="N50" s="10">
        <v>1007142.0350757935</v>
      </c>
      <c r="O50" s="10">
        <v>1150000</v>
      </c>
      <c r="P50" s="16">
        <v>1057142.0350757935</v>
      </c>
      <c r="Q50" s="17">
        <v>1200000</v>
      </c>
      <c r="R50" s="10">
        <f t="shared" si="1"/>
        <v>936684.81593082717</v>
      </c>
      <c r="S50" s="10">
        <f t="shared" si="2"/>
        <v>1092800</v>
      </c>
      <c r="T50" s="10">
        <f t="shared" si="3"/>
        <v>991324.81593082717</v>
      </c>
      <c r="U50" s="10">
        <f t="shared" si="4"/>
        <v>1147440</v>
      </c>
      <c r="V50" s="10">
        <f t="shared" si="5"/>
        <v>1045964.8159308272</v>
      </c>
      <c r="W50" s="10">
        <f t="shared" si="6"/>
        <v>1202080</v>
      </c>
      <c r="X50" s="10">
        <f t="shared" si="7"/>
        <v>1100604.8159308271</v>
      </c>
      <c r="Y50" s="10">
        <f t="shared" si="8"/>
        <v>1256720</v>
      </c>
      <c r="Z50" s="10">
        <f t="shared" si="9"/>
        <v>1155244.8159308271</v>
      </c>
      <c r="AA50" s="10">
        <f t="shared" si="10"/>
        <v>1311360</v>
      </c>
    </row>
    <row r="51" spans="1:27" ht="9.75" hidden="1" customHeight="1" x14ac:dyDescent="0.25">
      <c r="A51" s="12">
        <v>46</v>
      </c>
      <c r="B51" s="6" t="s">
        <v>1254</v>
      </c>
      <c r="C51" s="13" t="s">
        <v>653</v>
      </c>
      <c r="D51" s="14" t="s">
        <v>1254</v>
      </c>
      <c r="E51" s="15">
        <v>1</v>
      </c>
      <c r="F51" s="15">
        <v>40</v>
      </c>
      <c r="G51" s="15">
        <v>2</v>
      </c>
      <c r="H51" s="10">
        <v>294469.66156770987</v>
      </c>
      <c r="I51" s="10">
        <v>1000000</v>
      </c>
      <c r="J51" s="10">
        <v>344469.66156770987</v>
      </c>
      <c r="K51" s="10">
        <v>1050000</v>
      </c>
      <c r="L51" s="10">
        <v>394469.66156770987</v>
      </c>
      <c r="M51" s="10">
        <v>1100000</v>
      </c>
      <c r="N51" s="10">
        <v>444469.66156770987</v>
      </c>
      <c r="O51" s="10">
        <v>1150000</v>
      </c>
      <c r="P51" s="16">
        <v>494469.66156770987</v>
      </c>
      <c r="Q51" s="17">
        <v>1200000</v>
      </c>
      <c r="R51" s="10">
        <f t="shared" si="1"/>
        <v>321796.44616119337</v>
      </c>
      <c r="S51" s="10">
        <f t="shared" si="2"/>
        <v>1092800</v>
      </c>
      <c r="T51" s="10">
        <f t="shared" si="3"/>
        <v>376436.44616119337</v>
      </c>
      <c r="U51" s="10">
        <f t="shared" si="4"/>
        <v>1147440</v>
      </c>
      <c r="V51" s="10">
        <f t="shared" si="5"/>
        <v>431076.44616119337</v>
      </c>
      <c r="W51" s="10">
        <f t="shared" si="6"/>
        <v>1202080</v>
      </c>
      <c r="X51" s="10">
        <f t="shared" si="7"/>
        <v>485716.44616119337</v>
      </c>
      <c r="Y51" s="10">
        <f t="shared" si="8"/>
        <v>1256720</v>
      </c>
      <c r="Z51" s="10">
        <f t="shared" si="9"/>
        <v>540356.44616119331</v>
      </c>
      <c r="AA51" s="10">
        <f t="shared" si="10"/>
        <v>1311360</v>
      </c>
    </row>
    <row r="52" spans="1:27" ht="9.75" hidden="1" customHeight="1" x14ac:dyDescent="0.25">
      <c r="A52" s="12">
        <v>47</v>
      </c>
      <c r="B52" s="6" t="s">
        <v>1254</v>
      </c>
      <c r="C52" s="13" t="s">
        <v>659</v>
      </c>
      <c r="D52" s="14" t="s">
        <v>1254</v>
      </c>
      <c r="E52" s="15">
        <v>1</v>
      </c>
      <c r="F52" s="15">
        <v>40</v>
      </c>
      <c r="G52" s="15">
        <v>2</v>
      </c>
      <c r="H52" s="10">
        <v>857142.03507579351</v>
      </c>
      <c r="I52" s="10">
        <v>1000000</v>
      </c>
      <c r="J52" s="10">
        <v>907142.03507579351</v>
      </c>
      <c r="K52" s="10">
        <v>1050000</v>
      </c>
      <c r="L52" s="10">
        <v>957142.03507579351</v>
      </c>
      <c r="M52" s="10">
        <v>1100000</v>
      </c>
      <c r="N52" s="10">
        <v>1007142.0350757935</v>
      </c>
      <c r="O52" s="10">
        <v>1150000</v>
      </c>
      <c r="P52" s="16">
        <v>1057142.0350757935</v>
      </c>
      <c r="Q52" s="17">
        <v>1200000</v>
      </c>
      <c r="R52" s="10">
        <f t="shared" si="1"/>
        <v>936684.81593082717</v>
      </c>
      <c r="S52" s="10">
        <f t="shared" si="2"/>
        <v>1092800</v>
      </c>
      <c r="T52" s="10">
        <f t="shared" si="3"/>
        <v>991324.81593082717</v>
      </c>
      <c r="U52" s="10">
        <f t="shared" si="4"/>
        <v>1147440</v>
      </c>
      <c r="V52" s="10">
        <f t="shared" si="5"/>
        <v>1045964.8159308272</v>
      </c>
      <c r="W52" s="10">
        <f t="shared" si="6"/>
        <v>1202080</v>
      </c>
      <c r="X52" s="10">
        <f t="shared" si="7"/>
        <v>1100604.8159308271</v>
      </c>
      <c r="Y52" s="10">
        <f t="shared" si="8"/>
        <v>1256720</v>
      </c>
      <c r="Z52" s="10">
        <f t="shared" si="9"/>
        <v>1155244.8159308271</v>
      </c>
      <c r="AA52" s="10">
        <f t="shared" si="10"/>
        <v>1311360</v>
      </c>
    </row>
    <row r="53" spans="1:27" ht="110.25" hidden="1" customHeight="1" x14ac:dyDescent="0.25">
      <c r="A53" s="12">
        <v>48</v>
      </c>
      <c r="B53" s="6" t="s">
        <v>1254</v>
      </c>
      <c r="C53" s="13" t="s">
        <v>1261</v>
      </c>
      <c r="D53" s="14" t="s">
        <v>1254</v>
      </c>
      <c r="E53" s="15">
        <v>2</v>
      </c>
      <c r="F53" s="15">
        <v>40</v>
      </c>
      <c r="G53" s="15">
        <v>2</v>
      </c>
      <c r="H53" s="10">
        <v>1846081.3582112133</v>
      </c>
      <c r="I53" s="10">
        <v>1000000</v>
      </c>
      <c r="J53" s="10">
        <v>1896081.3582112133</v>
      </c>
      <c r="K53" s="10">
        <v>1050000</v>
      </c>
      <c r="L53" s="10">
        <v>1946081.3582112133</v>
      </c>
      <c r="M53" s="10">
        <v>1100000</v>
      </c>
      <c r="N53" s="10">
        <v>1996081.3582112133</v>
      </c>
      <c r="O53" s="10">
        <v>1150000</v>
      </c>
      <c r="P53" s="16">
        <v>2046081.3582112133</v>
      </c>
      <c r="Q53" s="17">
        <v>1200000</v>
      </c>
      <c r="R53" s="10">
        <f t="shared" si="1"/>
        <v>2017397.7082532139</v>
      </c>
      <c r="S53" s="10">
        <f t="shared" si="2"/>
        <v>1092800</v>
      </c>
      <c r="T53" s="10">
        <f t="shared" si="3"/>
        <v>2072037.7082532139</v>
      </c>
      <c r="U53" s="10">
        <f t="shared" si="4"/>
        <v>1147440</v>
      </c>
      <c r="V53" s="10">
        <f t="shared" si="5"/>
        <v>2126677.7082532137</v>
      </c>
      <c r="W53" s="10">
        <f t="shared" si="6"/>
        <v>1202080</v>
      </c>
      <c r="X53" s="10">
        <f t="shared" si="7"/>
        <v>2181317.7082532137</v>
      </c>
      <c r="Y53" s="10">
        <f t="shared" si="8"/>
        <v>1256720</v>
      </c>
      <c r="Z53" s="10">
        <f t="shared" si="9"/>
        <v>2235957.7082532137</v>
      </c>
      <c r="AA53" s="10">
        <f t="shared" si="10"/>
        <v>1311360</v>
      </c>
    </row>
    <row r="54" spans="1:27" ht="9.75" hidden="1" customHeight="1" x14ac:dyDescent="0.25">
      <c r="A54" s="12">
        <v>49</v>
      </c>
      <c r="B54" s="6" t="s">
        <v>1254</v>
      </c>
      <c r="C54" s="13" t="s">
        <v>196</v>
      </c>
      <c r="D54" s="14" t="s">
        <v>1254</v>
      </c>
      <c r="E54" s="15">
        <v>5</v>
      </c>
      <c r="F54" s="15">
        <v>40</v>
      </c>
      <c r="G54" s="15">
        <v>2</v>
      </c>
      <c r="H54" s="10">
        <v>3551149.1567205573</v>
      </c>
      <c r="I54" s="10">
        <v>1000000</v>
      </c>
      <c r="J54" s="10">
        <v>3601149.1567205573</v>
      </c>
      <c r="K54" s="10">
        <v>1050000</v>
      </c>
      <c r="L54" s="10">
        <v>3651149.1567205573</v>
      </c>
      <c r="M54" s="10">
        <v>1100000</v>
      </c>
      <c r="N54" s="10">
        <v>3701149.1567205573</v>
      </c>
      <c r="O54" s="10">
        <v>1150000</v>
      </c>
      <c r="P54" s="16">
        <v>3751149.1567205573</v>
      </c>
      <c r="Q54" s="17">
        <v>1200000</v>
      </c>
      <c r="R54" s="10">
        <f t="shared" si="1"/>
        <v>3880695.7984642251</v>
      </c>
      <c r="S54" s="10">
        <f t="shared" si="2"/>
        <v>1092800</v>
      </c>
      <c r="T54" s="10">
        <f t="shared" si="3"/>
        <v>3935335.7984642251</v>
      </c>
      <c r="U54" s="10">
        <f t="shared" si="4"/>
        <v>1147440</v>
      </c>
      <c r="V54" s="10">
        <f t="shared" si="5"/>
        <v>3989975.7984642251</v>
      </c>
      <c r="W54" s="10">
        <f t="shared" si="6"/>
        <v>1202080</v>
      </c>
      <c r="X54" s="10">
        <f t="shared" si="7"/>
        <v>4044615.7984642251</v>
      </c>
      <c r="Y54" s="10">
        <f t="shared" si="8"/>
        <v>1256720</v>
      </c>
      <c r="Z54" s="10">
        <f t="shared" si="9"/>
        <v>4099255.7984642251</v>
      </c>
      <c r="AA54" s="10">
        <f t="shared" si="10"/>
        <v>1311360</v>
      </c>
    </row>
    <row r="55" spans="1:27" ht="9.75" hidden="1" customHeight="1" x14ac:dyDescent="0.25">
      <c r="A55" s="12">
        <v>50</v>
      </c>
      <c r="B55" s="6" t="s">
        <v>1254</v>
      </c>
      <c r="C55" s="13" t="s">
        <v>359</v>
      </c>
      <c r="D55" s="14" t="s">
        <v>1254</v>
      </c>
      <c r="E55" s="15">
        <v>1</v>
      </c>
      <c r="F55" s="15">
        <v>40</v>
      </c>
      <c r="G55" s="15">
        <v>3</v>
      </c>
      <c r="H55" s="10">
        <v>754837.96716523299</v>
      </c>
      <c r="I55" s="10">
        <v>1000000</v>
      </c>
      <c r="J55" s="10">
        <v>804837.96716523299</v>
      </c>
      <c r="K55" s="10">
        <v>1050000</v>
      </c>
      <c r="L55" s="10">
        <v>854837.96716523299</v>
      </c>
      <c r="M55" s="10">
        <v>1100000</v>
      </c>
      <c r="N55" s="10">
        <v>904837.96716523299</v>
      </c>
      <c r="O55" s="10">
        <v>1150000</v>
      </c>
      <c r="P55" s="16">
        <v>954837.96716523299</v>
      </c>
      <c r="Q55" s="17">
        <v>1200000</v>
      </c>
      <c r="R55" s="10">
        <f t="shared" si="1"/>
        <v>824886.93051816663</v>
      </c>
      <c r="S55" s="10">
        <f t="shared" si="2"/>
        <v>1092800</v>
      </c>
      <c r="T55" s="10">
        <f t="shared" si="3"/>
        <v>879526.93051816663</v>
      </c>
      <c r="U55" s="10">
        <f t="shared" si="4"/>
        <v>1147440</v>
      </c>
      <c r="V55" s="10">
        <f t="shared" si="5"/>
        <v>934166.93051816663</v>
      </c>
      <c r="W55" s="10">
        <f t="shared" si="6"/>
        <v>1202080</v>
      </c>
      <c r="X55" s="10">
        <f t="shared" si="7"/>
        <v>988806.93051816663</v>
      </c>
      <c r="Y55" s="10">
        <f t="shared" si="8"/>
        <v>1256720</v>
      </c>
      <c r="Z55" s="10">
        <f t="shared" si="9"/>
        <v>1043446.9305181666</v>
      </c>
      <c r="AA55" s="10">
        <f t="shared" si="10"/>
        <v>1311360</v>
      </c>
    </row>
    <row r="56" spans="1:27" ht="9.75" hidden="1" customHeight="1" x14ac:dyDescent="0.25">
      <c r="A56" s="12">
        <v>51</v>
      </c>
      <c r="B56" s="6" t="s">
        <v>1254</v>
      </c>
      <c r="C56" s="13" t="s">
        <v>1061</v>
      </c>
      <c r="D56" s="14" t="s">
        <v>1254</v>
      </c>
      <c r="E56" s="15">
        <v>1</v>
      </c>
      <c r="F56" s="15">
        <v>40</v>
      </c>
      <c r="G56" s="15">
        <v>2</v>
      </c>
      <c r="H56" s="10">
        <v>482027.11940373771</v>
      </c>
      <c r="I56" s="10">
        <v>1000000</v>
      </c>
      <c r="J56" s="10">
        <v>532027.11940373771</v>
      </c>
      <c r="K56" s="10">
        <v>1050000</v>
      </c>
      <c r="L56" s="10">
        <v>582027.11940373771</v>
      </c>
      <c r="M56" s="10">
        <v>1100000</v>
      </c>
      <c r="N56" s="10">
        <v>632027.11940373771</v>
      </c>
      <c r="O56" s="10">
        <v>1150000</v>
      </c>
      <c r="P56" s="16">
        <v>682027.11940373771</v>
      </c>
      <c r="Q56" s="17">
        <v>1200000</v>
      </c>
      <c r="R56" s="10">
        <f t="shared" si="1"/>
        <v>526759.23608440452</v>
      </c>
      <c r="S56" s="10">
        <f t="shared" si="2"/>
        <v>1092800</v>
      </c>
      <c r="T56" s="10">
        <f t="shared" si="3"/>
        <v>581399.23608440452</v>
      </c>
      <c r="U56" s="10">
        <f t="shared" si="4"/>
        <v>1147440</v>
      </c>
      <c r="V56" s="10">
        <f t="shared" si="5"/>
        <v>636039.23608440452</v>
      </c>
      <c r="W56" s="10">
        <f t="shared" si="6"/>
        <v>1202080</v>
      </c>
      <c r="X56" s="10">
        <f t="shared" si="7"/>
        <v>690679.23608440452</v>
      </c>
      <c r="Y56" s="10">
        <f t="shared" si="8"/>
        <v>1256720</v>
      </c>
      <c r="Z56" s="10">
        <f t="shared" si="9"/>
        <v>745319.23608440452</v>
      </c>
      <c r="AA56" s="10">
        <f t="shared" si="10"/>
        <v>1311360</v>
      </c>
    </row>
    <row r="57" spans="1:27" ht="9.75" hidden="1" customHeight="1" x14ac:dyDescent="0.25">
      <c r="A57" s="12">
        <v>52</v>
      </c>
      <c r="B57" s="6" t="s">
        <v>1254</v>
      </c>
      <c r="C57" s="13" t="s">
        <v>354</v>
      </c>
      <c r="D57" s="14" t="s">
        <v>1254</v>
      </c>
      <c r="E57" s="15">
        <v>1</v>
      </c>
      <c r="F57" s="15">
        <v>40</v>
      </c>
      <c r="G57" s="15">
        <v>2</v>
      </c>
      <c r="H57" s="10">
        <v>584331.18731429847</v>
      </c>
      <c r="I57" s="10">
        <v>1000000</v>
      </c>
      <c r="J57" s="10">
        <v>634331.18731429847</v>
      </c>
      <c r="K57" s="10">
        <v>1050000</v>
      </c>
      <c r="L57" s="10">
        <v>684331.18731429847</v>
      </c>
      <c r="M57" s="10">
        <v>1100000</v>
      </c>
      <c r="N57" s="10">
        <v>734331.18731429847</v>
      </c>
      <c r="O57" s="10">
        <v>1150000</v>
      </c>
      <c r="P57" s="16">
        <v>784331.18731429847</v>
      </c>
      <c r="Q57" s="17">
        <v>1200000</v>
      </c>
      <c r="R57" s="10">
        <f t="shared" si="1"/>
        <v>638557.12149706541</v>
      </c>
      <c r="S57" s="10">
        <f t="shared" si="2"/>
        <v>1092800</v>
      </c>
      <c r="T57" s="10">
        <f t="shared" si="3"/>
        <v>693197.12149706541</v>
      </c>
      <c r="U57" s="10">
        <f t="shared" si="4"/>
        <v>1147440</v>
      </c>
      <c r="V57" s="10">
        <f t="shared" si="5"/>
        <v>747837.12149706541</v>
      </c>
      <c r="W57" s="10">
        <f t="shared" si="6"/>
        <v>1202080</v>
      </c>
      <c r="X57" s="10">
        <f t="shared" si="7"/>
        <v>802477.12149706541</v>
      </c>
      <c r="Y57" s="10">
        <f t="shared" si="8"/>
        <v>1256720</v>
      </c>
      <c r="Z57" s="10">
        <f t="shared" si="9"/>
        <v>857117.12149706541</v>
      </c>
      <c r="AA57" s="10">
        <f t="shared" si="10"/>
        <v>1311360</v>
      </c>
    </row>
    <row r="58" spans="1:27" ht="9.75" hidden="1" customHeight="1" x14ac:dyDescent="0.25">
      <c r="A58" s="12">
        <v>53</v>
      </c>
      <c r="B58" s="6" t="s">
        <v>1254</v>
      </c>
      <c r="C58" s="13" t="s">
        <v>1262</v>
      </c>
      <c r="D58" s="14" t="s">
        <v>1254</v>
      </c>
      <c r="E58" s="15">
        <v>1</v>
      </c>
      <c r="F58" s="15">
        <v>40</v>
      </c>
      <c r="G58" s="15">
        <v>1</v>
      </c>
      <c r="H58" s="10">
        <v>788939.32313541975</v>
      </c>
      <c r="I58" s="10">
        <v>1000000</v>
      </c>
      <c r="J58" s="10">
        <v>838939.32313541975</v>
      </c>
      <c r="K58" s="10">
        <v>1050000</v>
      </c>
      <c r="L58" s="10">
        <v>888939.32313541975</v>
      </c>
      <c r="M58" s="10">
        <v>1100000</v>
      </c>
      <c r="N58" s="10">
        <v>938939.32313541975</v>
      </c>
      <c r="O58" s="10">
        <v>1150000</v>
      </c>
      <c r="P58" s="16">
        <v>988939.32313541975</v>
      </c>
      <c r="Q58" s="17">
        <v>1200000</v>
      </c>
      <c r="R58" s="10">
        <f t="shared" si="1"/>
        <v>862152.89232238673</v>
      </c>
      <c r="S58" s="10">
        <f t="shared" si="2"/>
        <v>1092800</v>
      </c>
      <c r="T58" s="10">
        <f t="shared" si="3"/>
        <v>916792.89232238673</v>
      </c>
      <c r="U58" s="10">
        <f t="shared" si="4"/>
        <v>1147440</v>
      </c>
      <c r="V58" s="10">
        <f t="shared" si="5"/>
        <v>971432.89232238673</v>
      </c>
      <c r="W58" s="10">
        <f t="shared" si="6"/>
        <v>1202080</v>
      </c>
      <c r="X58" s="10">
        <f t="shared" si="7"/>
        <v>1026072.8923223867</v>
      </c>
      <c r="Y58" s="10">
        <f t="shared" si="8"/>
        <v>1256720</v>
      </c>
      <c r="Z58" s="10">
        <f t="shared" si="9"/>
        <v>1080712.8923223866</v>
      </c>
      <c r="AA58" s="10">
        <f t="shared" si="10"/>
        <v>1311360</v>
      </c>
    </row>
    <row r="59" spans="1:27" ht="9.75" hidden="1" customHeight="1" x14ac:dyDescent="0.25">
      <c r="A59" s="12">
        <v>54</v>
      </c>
      <c r="B59" s="6" t="s">
        <v>1254</v>
      </c>
      <c r="C59" s="13" t="s">
        <v>1263</v>
      </c>
      <c r="D59" s="14" t="s">
        <v>1254</v>
      </c>
      <c r="E59" s="15">
        <v>1</v>
      </c>
      <c r="F59" s="15">
        <v>40</v>
      </c>
      <c r="G59" s="15">
        <v>2</v>
      </c>
      <c r="H59" s="10">
        <v>294469.66156770987</v>
      </c>
      <c r="I59" s="10">
        <v>1000000</v>
      </c>
      <c r="J59" s="10">
        <v>344469.66156770987</v>
      </c>
      <c r="K59" s="10">
        <v>1050000</v>
      </c>
      <c r="L59" s="10">
        <v>394469.66156770987</v>
      </c>
      <c r="M59" s="10">
        <v>1100000</v>
      </c>
      <c r="N59" s="10">
        <v>444469.66156770987</v>
      </c>
      <c r="O59" s="10">
        <v>1150000</v>
      </c>
      <c r="P59" s="16">
        <v>494469.66156770987</v>
      </c>
      <c r="Q59" s="17">
        <v>1200000</v>
      </c>
      <c r="R59" s="10">
        <f t="shared" si="1"/>
        <v>321796.44616119337</v>
      </c>
      <c r="S59" s="10">
        <f t="shared" si="2"/>
        <v>1092800</v>
      </c>
      <c r="T59" s="10">
        <f t="shared" si="3"/>
        <v>376436.44616119337</v>
      </c>
      <c r="U59" s="10">
        <f t="shared" si="4"/>
        <v>1147440</v>
      </c>
      <c r="V59" s="10">
        <f t="shared" si="5"/>
        <v>431076.44616119337</v>
      </c>
      <c r="W59" s="10">
        <f t="shared" si="6"/>
        <v>1202080</v>
      </c>
      <c r="X59" s="10">
        <f t="shared" si="7"/>
        <v>485716.44616119337</v>
      </c>
      <c r="Y59" s="10">
        <f t="shared" si="8"/>
        <v>1256720</v>
      </c>
      <c r="Z59" s="10">
        <f t="shared" si="9"/>
        <v>540356.44616119331</v>
      </c>
      <c r="AA59" s="10">
        <f t="shared" si="10"/>
        <v>1311360</v>
      </c>
    </row>
    <row r="60" spans="1:27" ht="9.75" hidden="1" customHeight="1" x14ac:dyDescent="0.25">
      <c r="A60" s="12">
        <v>55</v>
      </c>
      <c r="B60" s="6" t="s">
        <v>1254</v>
      </c>
      <c r="C60" s="13" t="s">
        <v>1264</v>
      </c>
      <c r="D60" s="14" t="s">
        <v>1254</v>
      </c>
      <c r="E60" s="15">
        <v>2</v>
      </c>
      <c r="F60" s="15">
        <v>40</v>
      </c>
      <c r="G60" s="15">
        <v>4</v>
      </c>
      <c r="H60" s="10">
        <v>686635.25522485911</v>
      </c>
      <c r="I60" s="10">
        <v>1000000</v>
      </c>
      <c r="J60" s="10">
        <v>736635.25522485911</v>
      </c>
      <c r="K60" s="10">
        <v>1050000</v>
      </c>
      <c r="L60" s="10">
        <v>786635.25522485911</v>
      </c>
      <c r="M60" s="10">
        <v>1100000</v>
      </c>
      <c r="N60" s="10">
        <v>836635.25522485911</v>
      </c>
      <c r="O60" s="10">
        <v>1150000</v>
      </c>
      <c r="P60" s="16">
        <v>886635.25522485911</v>
      </c>
      <c r="Q60" s="17">
        <v>1200000</v>
      </c>
      <c r="R60" s="10">
        <f t="shared" si="1"/>
        <v>750355.00690972607</v>
      </c>
      <c r="S60" s="10">
        <f t="shared" si="2"/>
        <v>1092800</v>
      </c>
      <c r="T60" s="10">
        <f t="shared" si="3"/>
        <v>804995.00690972607</v>
      </c>
      <c r="U60" s="10">
        <f t="shared" si="4"/>
        <v>1147440</v>
      </c>
      <c r="V60" s="10">
        <f t="shared" si="5"/>
        <v>859635.00690972607</v>
      </c>
      <c r="W60" s="10">
        <f t="shared" si="6"/>
        <v>1202080</v>
      </c>
      <c r="X60" s="10">
        <f t="shared" si="7"/>
        <v>914275.00690972607</v>
      </c>
      <c r="Y60" s="10">
        <f t="shared" si="8"/>
        <v>1256720</v>
      </c>
      <c r="Z60" s="10">
        <f t="shared" si="9"/>
        <v>968915.00690972607</v>
      </c>
      <c r="AA60" s="10">
        <f t="shared" si="10"/>
        <v>1311360</v>
      </c>
    </row>
    <row r="61" spans="1:27" ht="9.75" hidden="1" customHeight="1" x14ac:dyDescent="0.25">
      <c r="A61" s="12">
        <v>56</v>
      </c>
      <c r="B61" s="6" t="s">
        <v>1254</v>
      </c>
      <c r="C61" s="13" t="s">
        <v>562</v>
      </c>
      <c r="D61" s="14" t="s">
        <v>1254</v>
      </c>
      <c r="E61" s="15">
        <v>1</v>
      </c>
      <c r="F61" s="15">
        <v>40</v>
      </c>
      <c r="G61" s="15">
        <v>4</v>
      </c>
      <c r="H61" s="10">
        <v>294469.66156770987</v>
      </c>
      <c r="I61" s="10">
        <v>1000000</v>
      </c>
      <c r="J61" s="10">
        <v>344469.66156770987</v>
      </c>
      <c r="K61" s="10">
        <v>1050000</v>
      </c>
      <c r="L61" s="10">
        <v>394469.66156770987</v>
      </c>
      <c r="M61" s="10">
        <v>1100000</v>
      </c>
      <c r="N61" s="10">
        <v>444469.66156770987</v>
      </c>
      <c r="O61" s="10">
        <v>1150000</v>
      </c>
      <c r="P61" s="16">
        <v>494469.66156770987</v>
      </c>
      <c r="Q61" s="17">
        <v>1200000</v>
      </c>
      <c r="R61" s="10">
        <f t="shared" si="1"/>
        <v>321796.44616119337</v>
      </c>
      <c r="S61" s="10">
        <f t="shared" si="2"/>
        <v>1092800</v>
      </c>
      <c r="T61" s="10">
        <f t="shared" si="3"/>
        <v>376436.44616119337</v>
      </c>
      <c r="U61" s="10">
        <f t="shared" si="4"/>
        <v>1147440</v>
      </c>
      <c r="V61" s="10">
        <f t="shared" si="5"/>
        <v>431076.44616119337</v>
      </c>
      <c r="W61" s="10">
        <f t="shared" si="6"/>
        <v>1202080</v>
      </c>
      <c r="X61" s="10">
        <f t="shared" si="7"/>
        <v>485716.44616119337</v>
      </c>
      <c r="Y61" s="10">
        <f t="shared" si="8"/>
        <v>1256720</v>
      </c>
      <c r="Z61" s="10">
        <f t="shared" si="9"/>
        <v>540356.44616119331</v>
      </c>
      <c r="AA61" s="10">
        <f t="shared" si="10"/>
        <v>1311360</v>
      </c>
    </row>
    <row r="62" spans="1:27" ht="9.75" hidden="1" customHeight="1" x14ac:dyDescent="0.25">
      <c r="A62" s="12">
        <v>57</v>
      </c>
      <c r="B62" s="6" t="s">
        <v>1254</v>
      </c>
      <c r="C62" s="13" t="s">
        <v>414</v>
      </c>
      <c r="D62" s="14" t="s">
        <v>1254</v>
      </c>
      <c r="E62" s="15">
        <v>2</v>
      </c>
      <c r="F62" s="15">
        <v>40</v>
      </c>
      <c r="G62" s="15">
        <v>4</v>
      </c>
      <c r="H62" s="10">
        <v>1095851.5268671017</v>
      </c>
      <c r="I62" s="10">
        <v>1000000</v>
      </c>
      <c r="J62" s="10">
        <v>1145851.5268671017</v>
      </c>
      <c r="K62" s="10">
        <v>1050000</v>
      </c>
      <c r="L62" s="10">
        <v>1195851.5268671017</v>
      </c>
      <c r="M62" s="10">
        <v>1100000</v>
      </c>
      <c r="N62" s="10">
        <v>1245851.5268671017</v>
      </c>
      <c r="O62" s="10">
        <v>1150000</v>
      </c>
      <c r="P62" s="16">
        <v>1295851.5268671017</v>
      </c>
      <c r="Q62" s="17">
        <v>1200000</v>
      </c>
      <c r="R62" s="10">
        <f t="shared" si="1"/>
        <v>1197546.5485603686</v>
      </c>
      <c r="S62" s="10">
        <f t="shared" si="2"/>
        <v>1092800</v>
      </c>
      <c r="T62" s="10">
        <f t="shared" si="3"/>
        <v>1252186.5485603686</v>
      </c>
      <c r="U62" s="10">
        <f t="shared" si="4"/>
        <v>1147440</v>
      </c>
      <c r="V62" s="10">
        <f t="shared" si="5"/>
        <v>1306826.5485603686</v>
      </c>
      <c r="W62" s="10">
        <f t="shared" si="6"/>
        <v>1202080</v>
      </c>
      <c r="X62" s="10">
        <f t="shared" si="7"/>
        <v>1361466.5485603686</v>
      </c>
      <c r="Y62" s="10">
        <f t="shared" si="8"/>
        <v>1256720</v>
      </c>
      <c r="Z62" s="10">
        <f t="shared" si="9"/>
        <v>1416106.5485603686</v>
      </c>
      <c r="AA62" s="10">
        <f t="shared" si="10"/>
        <v>1311360</v>
      </c>
    </row>
    <row r="63" spans="1:27" ht="9.75" hidden="1" customHeight="1" x14ac:dyDescent="0.25">
      <c r="A63" s="12">
        <v>58</v>
      </c>
      <c r="B63" s="6" t="s">
        <v>1254</v>
      </c>
      <c r="C63" s="13" t="s">
        <v>1115</v>
      </c>
      <c r="D63" s="14" t="s">
        <v>1254</v>
      </c>
      <c r="E63" s="15">
        <v>4</v>
      </c>
      <c r="F63" s="15">
        <v>40</v>
      </c>
      <c r="G63" s="15">
        <v>2</v>
      </c>
      <c r="H63" s="10">
        <v>3380642.3768696231</v>
      </c>
      <c r="I63" s="10">
        <v>1000000</v>
      </c>
      <c r="J63" s="10">
        <v>3430642.3768696231</v>
      </c>
      <c r="K63" s="10">
        <v>1050000</v>
      </c>
      <c r="L63" s="10">
        <v>3480642.3768696231</v>
      </c>
      <c r="M63" s="10">
        <v>1100000</v>
      </c>
      <c r="N63" s="10">
        <v>3530642.3768696231</v>
      </c>
      <c r="O63" s="10">
        <v>1150000</v>
      </c>
      <c r="P63" s="16">
        <v>3580642.3768696231</v>
      </c>
      <c r="Q63" s="17">
        <v>1200000</v>
      </c>
      <c r="R63" s="10">
        <f t="shared" si="1"/>
        <v>3694365.9894431243</v>
      </c>
      <c r="S63" s="10">
        <f t="shared" si="2"/>
        <v>1092800</v>
      </c>
      <c r="T63" s="10">
        <f t="shared" si="3"/>
        <v>3749005.9894431243</v>
      </c>
      <c r="U63" s="10">
        <f t="shared" si="4"/>
        <v>1147440</v>
      </c>
      <c r="V63" s="10">
        <f t="shared" si="5"/>
        <v>3803645.9894431243</v>
      </c>
      <c r="W63" s="10">
        <f t="shared" si="6"/>
        <v>1202080</v>
      </c>
      <c r="X63" s="10">
        <f t="shared" si="7"/>
        <v>3858285.9894431243</v>
      </c>
      <c r="Y63" s="10">
        <f t="shared" si="8"/>
        <v>1256720</v>
      </c>
      <c r="Z63" s="10">
        <f t="shared" si="9"/>
        <v>3912925.9894431243</v>
      </c>
      <c r="AA63" s="10">
        <f t="shared" si="10"/>
        <v>1311360</v>
      </c>
    </row>
    <row r="64" spans="1:27" ht="9.75" hidden="1" customHeight="1" x14ac:dyDescent="0.25">
      <c r="A64" s="12">
        <v>59</v>
      </c>
      <c r="B64" s="6" t="s">
        <v>1254</v>
      </c>
      <c r="C64" s="13" t="s">
        <v>332</v>
      </c>
      <c r="D64" s="14" t="s">
        <v>1254</v>
      </c>
      <c r="E64" s="15">
        <v>6</v>
      </c>
      <c r="F64" s="15">
        <v>40</v>
      </c>
      <c r="G64" s="15">
        <v>1</v>
      </c>
      <c r="H64" s="10">
        <v>5767737.2947827056</v>
      </c>
      <c r="I64" s="10">
        <v>1000000</v>
      </c>
      <c r="J64" s="10">
        <v>5817737.2947827056</v>
      </c>
      <c r="K64" s="10">
        <v>1050000</v>
      </c>
      <c r="L64" s="10">
        <v>5867737.2947827056</v>
      </c>
      <c r="M64" s="10">
        <v>1100000</v>
      </c>
      <c r="N64" s="10">
        <v>5917737.2947827056</v>
      </c>
      <c r="O64" s="10">
        <v>1150000</v>
      </c>
      <c r="P64" s="16">
        <v>5967737.2947827056</v>
      </c>
      <c r="Q64" s="17">
        <v>1200000</v>
      </c>
      <c r="R64" s="10">
        <f t="shared" si="1"/>
        <v>6302983.3157385401</v>
      </c>
      <c r="S64" s="10">
        <f t="shared" si="2"/>
        <v>1092800</v>
      </c>
      <c r="T64" s="10">
        <f t="shared" si="3"/>
        <v>6357623.3157385401</v>
      </c>
      <c r="U64" s="10">
        <f t="shared" si="4"/>
        <v>1147440</v>
      </c>
      <c r="V64" s="10">
        <f t="shared" si="5"/>
        <v>6412263.3157385401</v>
      </c>
      <c r="W64" s="10">
        <f t="shared" si="6"/>
        <v>1202080</v>
      </c>
      <c r="X64" s="10">
        <f t="shared" si="7"/>
        <v>6466903.3157385401</v>
      </c>
      <c r="Y64" s="10">
        <f t="shared" si="8"/>
        <v>1256720</v>
      </c>
      <c r="Z64" s="10">
        <f t="shared" si="9"/>
        <v>6521543.3157385401</v>
      </c>
      <c r="AA64" s="10">
        <f t="shared" si="10"/>
        <v>1311360</v>
      </c>
    </row>
    <row r="65" spans="1:27" ht="9.75" hidden="1" customHeight="1" x14ac:dyDescent="0.25">
      <c r="A65" s="12">
        <v>60</v>
      </c>
      <c r="B65" s="6" t="s">
        <v>1254</v>
      </c>
      <c r="C65" s="13" t="s">
        <v>1265</v>
      </c>
      <c r="D65" s="14" t="s">
        <v>1254</v>
      </c>
      <c r="E65" s="15">
        <v>6</v>
      </c>
      <c r="F65" s="15">
        <v>40</v>
      </c>
      <c r="G65" s="15">
        <v>1</v>
      </c>
      <c r="H65" s="10">
        <v>5597230</v>
      </c>
      <c r="I65" s="10">
        <v>1000000</v>
      </c>
      <c r="J65" s="10">
        <v>5647230</v>
      </c>
      <c r="K65" s="10">
        <v>1050000</v>
      </c>
      <c r="L65" s="10">
        <v>5697230</v>
      </c>
      <c r="M65" s="10">
        <v>1100000</v>
      </c>
      <c r="N65" s="10">
        <v>5747230</v>
      </c>
      <c r="O65" s="10">
        <v>1150000</v>
      </c>
      <c r="P65" s="16">
        <v>5797230</v>
      </c>
      <c r="Q65" s="17">
        <v>1200000</v>
      </c>
      <c r="R65" s="10">
        <f t="shared" si="1"/>
        <v>6116652.9440000001</v>
      </c>
      <c r="S65" s="10">
        <f t="shared" si="2"/>
        <v>1092800</v>
      </c>
      <c r="T65" s="10">
        <f t="shared" si="3"/>
        <v>6171292.9440000001</v>
      </c>
      <c r="U65" s="10">
        <f t="shared" si="4"/>
        <v>1147440</v>
      </c>
      <c r="V65" s="10">
        <f t="shared" si="5"/>
        <v>6225932.9440000001</v>
      </c>
      <c r="W65" s="10">
        <f t="shared" si="6"/>
        <v>1202080</v>
      </c>
      <c r="X65" s="10">
        <f t="shared" si="7"/>
        <v>6280572.9440000001</v>
      </c>
      <c r="Y65" s="10">
        <f t="shared" si="8"/>
        <v>1256720</v>
      </c>
      <c r="Z65" s="10">
        <f t="shared" si="9"/>
        <v>6335212.9440000001</v>
      </c>
      <c r="AA65" s="10">
        <f t="shared" si="10"/>
        <v>1311360</v>
      </c>
    </row>
    <row r="66" spans="1:27" ht="9.75" hidden="1" customHeight="1" x14ac:dyDescent="0.25">
      <c r="A66" s="12">
        <v>61</v>
      </c>
      <c r="B66" s="6" t="s">
        <v>1254</v>
      </c>
      <c r="C66" s="13" t="s">
        <v>1266</v>
      </c>
      <c r="D66" s="14" t="s">
        <v>1254</v>
      </c>
      <c r="E66" s="15">
        <v>1</v>
      </c>
      <c r="F66" s="15">
        <v>40</v>
      </c>
      <c r="G66" s="15">
        <v>2</v>
      </c>
      <c r="H66" s="10">
        <v>226266.94962733611</v>
      </c>
      <c r="I66" s="10">
        <v>1000000</v>
      </c>
      <c r="J66" s="10">
        <v>276266.94962733611</v>
      </c>
      <c r="K66" s="10">
        <v>1050000</v>
      </c>
      <c r="L66" s="10">
        <v>326266.94962733611</v>
      </c>
      <c r="M66" s="10">
        <v>1100000</v>
      </c>
      <c r="N66" s="10">
        <v>376266.94962733611</v>
      </c>
      <c r="O66" s="10">
        <v>1150000</v>
      </c>
      <c r="P66" s="16">
        <v>426266.94962733611</v>
      </c>
      <c r="Q66" s="17">
        <v>1200000</v>
      </c>
      <c r="R66" s="10">
        <f t="shared" si="1"/>
        <v>247264.5225527529</v>
      </c>
      <c r="S66" s="10">
        <f t="shared" si="2"/>
        <v>1092800</v>
      </c>
      <c r="T66" s="10">
        <f t="shared" si="3"/>
        <v>301904.52255275293</v>
      </c>
      <c r="U66" s="10">
        <f t="shared" si="4"/>
        <v>1147440</v>
      </c>
      <c r="V66" s="10">
        <f t="shared" si="5"/>
        <v>356544.52255275293</v>
      </c>
      <c r="W66" s="10">
        <f t="shared" si="6"/>
        <v>1202080</v>
      </c>
      <c r="X66" s="10">
        <f t="shared" si="7"/>
        <v>411184.52255275293</v>
      </c>
      <c r="Y66" s="10">
        <f t="shared" si="8"/>
        <v>1256720</v>
      </c>
      <c r="Z66" s="10">
        <f t="shared" si="9"/>
        <v>465824.52255275293</v>
      </c>
      <c r="AA66" s="10">
        <f t="shared" si="10"/>
        <v>1311360</v>
      </c>
    </row>
    <row r="67" spans="1:27" ht="9.75" hidden="1" customHeight="1" x14ac:dyDescent="0.25">
      <c r="A67" s="12">
        <v>62</v>
      </c>
      <c r="B67" s="6" t="s">
        <v>1254</v>
      </c>
      <c r="C67" s="13" t="s">
        <v>1267</v>
      </c>
      <c r="D67" s="14" t="s">
        <v>1254</v>
      </c>
      <c r="E67" s="15">
        <v>1</v>
      </c>
      <c r="F67" s="15">
        <v>40</v>
      </c>
      <c r="G67" s="15">
        <v>2</v>
      </c>
      <c r="H67" s="10">
        <v>1846081.3582112133</v>
      </c>
      <c r="I67" s="10">
        <v>1000000</v>
      </c>
      <c r="J67" s="10">
        <v>1896081.3582112133</v>
      </c>
      <c r="K67" s="10">
        <v>1050000</v>
      </c>
      <c r="L67" s="10">
        <v>1946081.3582112133</v>
      </c>
      <c r="M67" s="10">
        <v>1100000</v>
      </c>
      <c r="N67" s="10">
        <v>1996081.3582112133</v>
      </c>
      <c r="O67" s="10">
        <v>1150000</v>
      </c>
      <c r="P67" s="16">
        <v>2046081.3582112133</v>
      </c>
      <c r="Q67" s="17">
        <v>1200000</v>
      </c>
      <c r="R67" s="10">
        <f t="shared" si="1"/>
        <v>2017397.7082532139</v>
      </c>
      <c r="S67" s="10">
        <f t="shared" si="2"/>
        <v>1092800</v>
      </c>
      <c r="T67" s="10">
        <f t="shared" si="3"/>
        <v>2072037.7082532139</v>
      </c>
      <c r="U67" s="10">
        <f t="shared" si="4"/>
        <v>1147440</v>
      </c>
      <c r="V67" s="10">
        <f t="shared" si="5"/>
        <v>2126677.7082532137</v>
      </c>
      <c r="W67" s="10">
        <f t="shared" si="6"/>
        <v>1202080</v>
      </c>
      <c r="X67" s="10">
        <f t="shared" si="7"/>
        <v>2181317.7082532137</v>
      </c>
      <c r="Y67" s="10">
        <f t="shared" si="8"/>
        <v>1256720</v>
      </c>
      <c r="Z67" s="10">
        <f t="shared" si="9"/>
        <v>2235957.7082532137</v>
      </c>
      <c r="AA67" s="10">
        <f t="shared" si="10"/>
        <v>1311360</v>
      </c>
    </row>
    <row r="68" spans="1:27" ht="9.75" hidden="1" customHeight="1" x14ac:dyDescent="0.25">
      <c r="A68" s="12">
        <v>63</v>
      </c>
      <c r="B68" s="6" t="s">
        <v>1254</v>
      </c>
      <c r="C68" s="13" t="s">
        <v>1268</v>
      </c>
      <c r="D68" s="14" t="s">
        <v>1254</v>
      </c>
      <c r="E68" s="15">
        <v>1</v>
      </c>
      <c r="F68" s="15">
        <v>40</v>
      </c>
      <c r="G68" s="15">
        <v>4</v>
      </c>
      <c r="H68" s="10">
        <v>209216.27164224267</v>
      </c>
      <c r="I68" s="10">
        <v>1000000</v>
      </c>
      <c r="J68" s="10">
        <v>259216.27164224267</v>
      </c>
      <c r="K68" s="10">
        <v>1050000</v>
      </c>
      <c r="L68" s="10">
        <v>309216.27164224267</v>
      </c>
      <c r="M68" s="10">
        <v>1100000</v>
      </c>
      <c r="N68" s="10">
        <v>359216.27164224267</v>
      </c>
      <c r="O68" s="10">
        <v>1150000</v>
      </c>
      <c r="P68" s="16">
        <v>409216.27164224267</v>
      </c>
      <c r="Q68" s="17">
        <v>1200000</v>
      </c>
      <c r="R68" s="10">
        <f t="shared" si="1"/>
        <v>228631.54165064279</v>
      </c>
      <c r="S68" s="10">
        <f t="shared" si="2"/>
        <v>1092800</v>
      </c>
      <c r="T68" s="10">
        <f t="shared" si="3"/>
        <v>283271.54165064282</v>
      </c>
      <c r="U68" s="10">
        <f t="shared" si="4"/>
        <v>1147440</v>
      </c>
      <c r="V68" s="10">
        <f t="shared" si="5"/>
        <v>337911.54165064282</v>
      </c>
      <c r="W68" s="10">
        <f t="shared" si="6"/>
        <v>1202080</v>
      </c>
      <c r="X68" s="10">
        <f t="shared" si="7"/>
        <v>392551.54165064282</v>
      </c>
      <c r="Y68" s="10">
        <f t="shared" si="8"/>
        <v>1256720</v>
      </c>
      <c r="Z68" s="10">
        <f t="shared" si="9"/>
        <v>447191.54165064282</v>
      </c>
      <c r="AA68" s="10">
        <f t="shared" si="10"/>
        <v>1311360</v>
      </c>
    </row>
    <row r="69" spans="1:27" ht="9.75" hidden="1" customHeight="1" x14ac:dyDescent="0.25">
      <c r="A69" s="12">
        <v>64</v>
      </c>
      <c r="B69" s="6" t="s">
        <v>1254</v>
      </c>
      <c r="C69" s="13" t="s">
        <v>1269</v>
      </c>
      <c r="D69" s="14" t="s">
        <v>1254</v>
      </c>
      <c r="E69" s="15">
        <v>1</v>
      </c>
      <c r="F69" s="15">
        <v>40</v>
      </c>
      <c r="G69" s="15">
        <v>2</v>
      </c>
      <c r="H69" s="10">
        <v>209216.27164224267</v>
      </c>
      <c r="I69" s="10">
        <v>1000000</v>
      </c>
      <c r="J69" s="10">
        <v>259216.27164224267</v>
      </c>
      <c r="K69" s="10">
        <v>1050000</v>
      </c>
      <c r="L69" s="10">
        <v>309216.27164224267</v>
      </c>
      <c r="M69" s="10">
        <v>1100000</v>
      </c>
      <c r="N69" s="10">
        <v>359216.27164224267</v>
      </c>
      <c r="O69" s="10">
        <v>1150000</v>
      </c>
      <c r="P69" s="16">
        <v>409216.27164224267</v>
      </c>
      <c r="Q69" s="17">
        <v>1200000</v>
      </c>
      <c r="R69" s="10">
        <f t="shared" si="1"/>
        <v>228631.54165064279</v>
      </c>
      <c r="S69" s="10">
        <f t="shared" si="2"/>
        <v>1092800</v>
      </c>
      <c r="T69" s="10">
        <f t="shared" si="3"/>
        <v>283271.54165064282</v>
      </c>
      <c r="U69" s="10">
        <f t="shared" si="4"/>
        <v>1147440</v>
      </c>
      <c r="V69" s="10">
        <f t="shared" si="5"/>
        <v>337911.54165064282</v>
      </c>
      <c r="W69" s="10">
        <f t="shared" si="6"/>
        <v>1202080</v>
      </c>
      <c r="X69" s="10">
        <f t="shared" si="7"/>
        <v>392551.54165064282</v>
      </c>
      <c r="Y69" s="10">
        <f t="shared" si="8"/>
        <v>1256720</v>
      </c>
      <c r="Z69" s="10">
        <f t="shared" si="9"/>
        <v>447191.54165064282</v>
      </c>
      <c r="AA69" s="10">
        <f t="shared" si="10"/>
        <v>1311360</v>
      </c>
    </row>
    <row r="70" spans="1:27" ht="9.75" hidden="1" customHeight="1" x14ac:dyDescent="0.25">
      <c r="A70" s="12">
        <v>65</v>
      </c>
      <c r="B70" s="6" t="s">
        <v>1254</v>
      </c>
      <c r="C70" s="13" t="s">
        <v>64</v>
      </c>
      <c r="D70" s="14" t="s">
        <v>1254</v>
      </c>
      <c r="E70" s="15">
        <v>2</v>
      </c>
      <c r="F70" s="15">
        <v>40</v>
      </c>
      <c r="G70" s="15">
        <v>4</v>
      </c>
      <c r="H70" s="10">
        <v>1334561.0186584098</v>
      </c>
      <c r="I70" s="10">
        <v>1000000</v>
      </c>
      <c r="J70" s="10">
        <v>1384561.0186584098</v>
      </c>
      <c r="K70" s="10">
        <v>1050000</v>
      </c>
      <c r="L70" s="10">
        <v>1434561.0186584098</v>
      </c>
      <c r="M70" s="10">
        <v>1100000</v>
      </c>
      <c r="N70" s="10">
        <v>1484561.0186584098</v>
      </c>
      <c r="O70" s="10">
        <v>1150000</v>
      </c>
      <c r="P70" s="16">
        <v>1534561.0186584098</v>
      </c>
      <c r="Q70" s="17">
        <v>1200000</v>
      </c>
      <c r="R70" s="10">
        <f t="shared" si="1"/>
        <v>1458408.2811899101</v>
      </c>
      <c r="S70" s="10">
        <f t="shared" si="2"/>
        <v>1092800</v>
      </c>
      <c r="T70" s="10">
        <f t="shared" si="3"/>
        <v>1513048.2811899101</v>
      </c>
      <c r="U70" s="10">
        <f t="shared" si="4"/>
        <v>1147440</v>
      </c>
      <c r="V70" s="10">
        <f t="shared" si="5"/>
        <v>1567688.2811899101</v>
      </c>
      <c r="W70" s="10">
        <f t="shared" si="6"/>
        <v>1202080</v>
      </c>
      <c r="X70" s="10">
        <f t="shared" si="7"/>
        <v>1622328.2811899101</v>
      </c>
      <c r="Y70" s="10">
        <f t="shared" si="8"/>
        <v>1256720</v>
      </c>
      <c r="Z70" s="10">
        <f t="shared" si="9"/>
        <v>1676968.2811899101</v>
      </c>
      <c r="AA70" s="10">
        <f t="shared" si="10"/>
        <v>1311360</v>
      </c>
    </row>
    <row r="71" spans="1:27" ht="9.75" hidden="1" customHeight="1" x14ac:dyDescent="0.25">
      <c r="A71" s="12">
        <v>66</v>
      </c>
      <c r="B71" s="6" t="s">
        <v>1254</v>
      </c>
      <c r="C71" s="13" t="s">
        <v>343</v>
      </c>
      <c r="D71" s="14" t="s">
        <v>1254</v>
      </c>
      <c r="E71" s="15">
        <v>2</v>
      </c>
      <c r="F71" s="15">
        <v>40</v>
      </c>
      <c r="G71" s="15">
        <v>2</v>
      </c>
      <c r="H71" s="10">
        <v>1505067.7985093445</v>
      </c>
      <c r="I71" s="10">
        <v>1000000</v>
      </c>
      <c r="J71" s="10">
        <v>1555067.7985093445</v>
      </c>
      <c r="K71" s="10">
        <v>1050000</v>
      </c>
      <c r="L71" s="10">
        <v>1605067.7985093445</v>
      </c>
      <c r="M71" s="10">
        <v>1100000</v>
      </c>
      <c r="N71" s="10">
        <v>1655067.7985093445</v>
      </c>
      <c r="O71" s="10">
        <v>1150000</v>
      </c>
      <c r="P71" s="16">
        <v>1705067.7985093445</v>
      </c>
      <c r="Q71" s="17">
        <v>1200000</v>
      </c>
      <c r="R71" s="10">
        <f t="shared" ref="R71:R134" si="11">+H71+(H71*$R$4)</f>
        <v>1644738.0902110117</v>
      </c>
      <c r="S71" s="10">
        <f t="shared" ref="S71:S134" si="12">+I71+(I71*$R$4)</f>
        <v>1092800</v>
      </c>
      <c r="T71" s="10">
        <f t="shared" ref="T71:T134" si="13">+J71+(J71*$R$4)</f>
        <v>1699378.0902110117</v>
      </c>
      <c r="U71" s="10">
        <f t="shared" ref="U71:U134" si="14">+K71+(K71*$R$4)</f>
        <v>1147440</v>
      </c>
      <c r="V71" s="10">
        <f t="shared" ref="V71:V134" si="15">+L71+(L71*$R$4)</f>
        <v>1754018.0902110117</v>
      </c>
      <c r="W71" s="10">
        <f t="shared" ref="W71:W134" si="16">+M71+(M71*$R$4)</f>
        <v>1202080</v>
      </c>
      <c r="X71" s="10">
        <f t="shared" ref="X71:X134" si="17">+N71+(N71*$R$4)</f>
        <v>1808658.0902110117</v>
      </c>
      <c r="Y71" s="10">
        <f t="shared" ref="Y71:Y134" si="18">+O71+(O71*$R$4)</f>
        <v>1256720</v>
      </c>
      <c r="Z71" s="10">
        <f t="shared" ref="Z71:Z134" si="19">+P71+(P71*$R$4)</f>
        <v>1863298.0902110117</v>
      </c>
      <c r="AA71" s="10">
        <f t="shared" ref="AA71:AA134" si="20">+Q71+(Q71*$R$4)</f>
        <v>1311360</v>
      </c>
    </row>
    <row r="72" spans="1:27" ht="9.75" hidden="1" customHeight="1" x14ac:dyDescent="0.25">
      <c r="A72" s="12">
        <v>67</v>
      </c>
      <c r="B72" s="6" t="s">
        <v>1254</v>
      </c>
      <c r="C72" s="13" t="s">
        <v>1270</v>
      </c>
      <c r="D72" s="14" t="s">
        <v>1254</v>
      </c>
      <c r="E72" s="15">
        <v>2</v>
      </c>
      <c r="F72" s="15">
        <v>40</v>
      </c>
      <c r="G72" s="15">
        <v>2</v>
      </c>
      <c r="H72" s="10">
        <v>1505067.7985093445</v>
      </c>
      <c r="I72" s="10">
        <v>1000000</v>
      </c>
      <c r="J72" s="10">
        <v>1555067.7985093445</v>
      </c>
      <c r="K72" s="10">
        <v>1050000</v>
      </c>
      <c r="L72" s="10">
        <v>1605067.7985093445</v>
      </c>
      <c r="M72" s="10">
        <v>1100000</v>
      </c>
      <c r="N72" s="10">
        <v>1655067.7985093445</v>
      </c>
      <c r="O72" s="10">
        <v>1150000</v>
      </c>
      <c r="P72" s="16">
        <v>1705067.7985093445</v>
      </c>
      <c r="Q72" s="17">
        <v>1200000</v>
      </c>
      <c r="R72" s="10">
        <f t="shared" si="11"/>
        <v>1644738.0902110117</v>
      </c>
      <c r="S72" s="10">
        <f t="shared" si="12"/>
        <v>1092800</v>
      </c>
      <c r="T72" s="10">
        <f t="shared" si="13"/>
        <v>1699378.0902110117</v>
      </c>
      <c r="U72" s="10">
        <f t="shared" si="14"/>
        <v>1147440</v>
      </c>
      <c r="V72" s="10">
        <f t="shared" si="15"/>
        <v>1754018.0902110117</v>
      </c>
      <c r="W72" s="10">
        <f t="shared" si="16"/>
        <v>1202080</v>
      </c>
      <c r="X72" s="10">
        <f t="shared" si="17"/>
        <v>1808658.0902110117</v>
      </c>
      <c r="Y72" s="10">
        <f t="shared" si="18"/>
        <v>1256720</v>
      </c>
      <c r="Z72" s="10">
        <f t="shared" si="19"/>
        <v>1863298.0902110117</v>
      </c>
      <c r="AA72" s="10">
        <f t="shared" si="20"/>
        <v>1311360</v>
      </c>
    </row>
    <row r="73" spans="1:27" ht="9.75" hidden="1" customHeight="1" x14ac:dyDescent="0.25">
      <c r="A73" s="12">
        <v>68</v>
      </c>
      <c r="B73" s="6" t="s">
        <v>1254</v>
      </c>
      <c r="C73" s="13" t="s">
        <v>1271</v>
      </c>
      <c r="D73" s="14" t="s">
        <v>1254</v>
      </c>
      <c r="E73" s="15">
        <v>1</v>
      </c>
      <c r="F73" s="15">
        <v>40</v>
      </c>
      <c r="G73" s="15">
        <v>4</v>
      </c>
      <c r="H73" s="10">
        <v>311520.33955280331</v>
      </c>
      <c r="I73" s="10">
        <v>1000000</v>
      </c>
      <c r="J73" s="10">
        <v>361520.33955280331</v>
      </c>
      <c r="K73" s="10">
        <v>1050000</v>
      </c>
      <c r="L73" s="10">
        <v>411520.33955280331</v>
      </c>
      <c r="M73" s="10">
        <v>1100000</v>
      </c>
      <c r="N73" s="10">
        <v>461520.33955280331</v>
      </c>
      <c r="O73" s="10">
        <v>1150000</v>
      </c>
      <c r="P73" s="16">
        <v>511520.33955280331</v>
      </c>
      <c r="Q73" s="17">
        <v>1200000</v>
      </c>
      <c r="R73" s="10">
        <f t="shared" si="11"/>
        <v>340429.42706330348</v>
      </c>
      <c r="S73" s="10">
        <f t="shared" si="12"/>
        <v>1092800</v>
      </c>
      <c r="T73" s="10">
        <f t="shared" si="13"/>
        <v>395069.42706330348</v>
      </c>
      <c r="U73" s="10">
        <f t="shared" si="14"/>
        <v>1147440</v>
      </c>
      <c r="V73" s="10">
        <f t="shared" si="15"/>
        <v>449709.42706330348</v>
      </c>
      <c r="W73" s="10">
        <f t="shared" si="16"/>
        <v>1202080</v>
      </c>
      <c r="X73" s="10">
        <f t="shared" si="17"/>
        <v>504349.42706330348</v>
      </c>
      <c r="Y73" s="10">
        <f t="shared" si="18"/>
        <v>1256720</v>
      </c>
      <c r="Z73" s="10">
        <f t="shared" si="19"/>
        <v>558989.42706330342</v>
      </c>
      <c r="AA73" s="10">
        <f t="shared" si="20"/>
        <v>1311360</v>
      </c>
    </row>
    <row r="74" spans="1:27" ht="9.75" hidden="1" customHeight="1" x14ac:dyDescent="0.25">
      <c r="A74" s="12">
        <v>69</v>
      </c>
      <c r="B74" s="6" t="s">
        <v>1254</v>
      </c>
      <c r="C74" s="13" t="s">
        <v>362</v>
      </c>
      <c r="D74" s="14" t="s">
        <v>1254</v>
      </c>
      <c r="E74" s="15">
        <v>1</v>
      </c>
      <c r="F74" s="15">
        <v>40</v>
      </c>
      <c r="G74" s="15">
        <v>2</v>
      </c>
      <c r="H74" s="10">
        <v>516128.47537392459</v>
      </c>
      <c r="I74" s="10">
        <v>1000000</v>
      </c>
      <c r="J74" s="10">
        <v>566128.47537392459</v>
      </c>
      <c r="K74" s="10">
        <v>1050000</v>
      </c>
      <c r="L74" s="10">
        <v>616128.47537392459</v>
      </c>
      <c r="M74" s="10">
        <v>1100000</v>
      </c>
      <c r="N74" s="10">
        <v>666128.47537392459</v>
      </c>
      <c r="O74" s="10">
        <v>1150000</v>
      </c>
      <c r="P74" s="16">
        <v>716128.47537392459</v>
      </c>
      <c r="Q74" s="17">
        <v>1200000</v>
      </c>
      <c r="R74" s="10">
        <f t="shared" si="11"/>
        <v>564025.19788862474</v>
      </c>
      <c r="S74" s="10">
        <f t="shared" si="12"/>
        <v>1092800</v>
      </c>
      <c r="T74" s="10">
        <f t="shared" si="13"/>
        <v>618665.19788862474</v>
      </c>
      <c r="U74" s="10">
        <f t="shared" si="14"/>
        <v>1147440</v>
      </c>
      <c r="V74" s="10">
        <f t="shared" si="15"/>
        <v>673305.19788862474</v>
      </c>
      <c r="W74" s="10">
        <f t="shared" si="16"/>
        <v>1202080</v>
      </c>
      <c r="X74" s="10">
        <f t="shared" si="17"/>
        <v>727945.19788862474</v>
      </c>
      <c r="Y74" s="10">
        <f t="shared" si="18"/>
        <v>1256720</v>
      </c>
      <c r="Z74" s="10">
        <f t="shared" si="19"/>
        <v>782585.19788862485</v>
      </c>
      <c r="AA74" s="10">
        <f t="shared" si="20"/>
        <v>1311360</v>
      </c>
    </row>
    <row r="75" spans="1:27" ht="9.75" hidden="1" customHeight="1" x14ac:dyDescent="0.25">
      <c r="A75" s="12">
        <v>70</v>
      </c>
      <c r="B75" s="6" t="s">
        <v>1254</v>
      </c>
      <c r="C75" s="13" t="s">
        <v>337</v>
      </c>
      <c r="D75" s="14" t="s">
        <v>1254</v>
      </c>
      <c r="E75" s="15">
        <v>3</v>
      </c>
      <c r="F75" s="15">
        <v>40</v>
      </c>
      <c r="G75" s="15">
        <v>2</v>
      </c>
      <c r="H75" s="10">
        <v>1948385.4261217737</v>
      </c>
      <c r="I75" s="10">
        <v>1000000</v>
      </c>
      <c r="J75" s="10">
        <v>1998385.4261217737</v>
      </c>
      <c r="K75" s="10">
        <v>1050000</v>
      </c>
      <c r="L75" s="10">
        <v>2048385.4261217737</v>
      </c>
      <c r="M75" s="10">
        <v>1100000</v>
      </c>
      <c r="N75" s="10">
        <v>2098385.4261217737</v>
      </c>
      <c r="O75" s="10">
        <v>1150000</v>
      </c>
      <c r="P75" s="16">
        <v>2148385.4261217737</v>
      </c>
      <c r="Q75" s="17">
        <v>1200000</v>
      </c>
      <c r="R75" s="10">
        <f t="shared" si="11"/>
        <v>2129195.5936658741</v>
      </c>
      <c r="S75" s="10">
        <f t="shared" si="12"/>
        <v>1092800</v>
      </c>
      <c r="T75" s="10">
        <f t="shared" si="13"/>
        <v>2183835.5936658741</v>
      </c>
      <c r="U75" s="10">
        <f t="shared" si="14"/>
        <v>1147440</v>
      </c>
      <c r="V75" s="10">
        <f t="shared" si="15"/>
        <v>2238475.5936658741</v>
      </c>
      <c r="W75" s="10">
        <f t="shared" si="16"/>
        <v>1202080</v>
      </c>
      <c r="X75" s="10">
        <f t="shared" si="17"/>
        <v>2293115.5936658741</v>
      </c>
      <c r="Y75" s="10">
        <f t="shared" si="18"/>
        <v>1256720</v>
      </c>
      <c r="Z75" s="10">
        <f t="shared" si="19"/>
        <v>2347755.5936658741</v>
      </c>
      <c r="AA75" s="10">
        <f t="shared" si="20"/>
        <v>1311360</v>
      </c>
    </row>
    <row r="76" spans="1:27" ht="9.75" hidden="1" customHeight="1" x14ac:dyDescent="0.25">
      <c r="A76" s="12">
        <v>71</v>
      </c>
      <c r="B76" s="6" t="s">
        <v>1254</v>
      </c>
      <c r="C76" s="13" t="s">
        <v>1066</v>
      </c>
      <c r="D76" s="14" t="s">
        <v>1254</v>
      </c>
      <c r="E76" s="15">
        <v>2</v>
      </c>
      <c r="F76" s="15">
        <v>40</v>
      </c>
      <c r="G76" s="15">
        <v>2</v>
      </c>
      <c r="H76" s="10">
        <v>1675574.5783602786</v>
      </c>
      <c r="I76" s="10">
        <v>1000000</v>
      </c>
      <c r="J76" s="10">
        <v>1725574.5783602786</v>
      </c>
      <c r="K76" s="10">
        <v>1050000</v>
      </c>
      <c r="L76" s="10">
        <v>1775574.5783602786</v>
      </c>
      <c r="M76" s="10">
        <v>1100000</v>
      </c>
      <c r="N76" s="10">
        <v>1825574.5783602786</v>
      </c>
      <c r="O76" s="10">
        <v>1150000</v>
      </c>
      <c r="P76" s="16">
        <v>1875574.5783602786</v>
      </c>
      <c r="Q76" s="17">
        <v>1200000</v>
      </c>
      <c r="R76" s="10">
        <f t="shared" si="11"/>
        <v>1831067.8992321126</v>
      </c>
      <c r="S76" s="10">
        <f t="shared" si="12"/>
        <v>1092800</v>
      </c>
      <c r="T76" s="10">
        <f t="shared" si="13"/>
        <v>1885707.8992321126</v>
      </c>
      <c r="U76" s="10">
        <f t="shared" si="14"/>
        <v>1147440</v>
      </c>
      <c r="V76" s="10">
        <f t="shared" si="15"/>
        <v>1940347.8992321126</v>
      </c>
      <c r="W76" s="10">
        <f t="shared" si="16"/>
        <v>1202080</v>
      </c>
      <c r="X76" s="10">
        <f t="shared" si="17"/>
        <v>1994987.8992321126</v>
      </c>
      <c r="Y76" s="10">
        <f t="shared" si="18"/>
        <v>1256720</v>
      </c>
      <c r="Z76" s="10">
        <f t="shared" si="19"/>
        <v>2049627.8992321126</v>
      </c>
      <c r="AA76" s="10">
        <f t="shared" si="20"/>
        <v>1311360</v>
      </c>
    </row>
    <row r="77" spans="1:27" ht="9.75" hidden="1" customHeight="1" x14ac:dyDescent="0.25">
      <c r="A77" s="12">
        <v>72</v>
      </c>
      <c r="B77" s="6" t="s">
        <v>1254</v>
      </c>
      <c r="C77" s="13" t="s">
        <v>505</v>
      </c>
      <c r="D77" s="14" t="s">
        <v>1254</v>
      </c>
      <c r="E77" s="15">
        <v>1</v>
      </c>
      <c r="F77" s="15">
        <v>40</v>
      </c>
      <c r="G77" s="15">
        <v>2</v>
      </c>
      <c r="H77" s="10">
        <v>362672.37350808363</v>
      </c>
      <c r="I77" s="10">
        <v>1000000</v>
      </c>
      <c r="J77" s="10">
        <v>412672.37350808363</v>
      </c>
      <c r="K77" s="10">
        <v>1050000</v>
      </c>
      <c r="L77" s="10">
        <v>462672.37350808363</v>
      </c>
      <c r="M77" s="10">
        <v>1100000</v>
      </c>
      <c r="N77" s="10">
        <v>512672.37350808363</v>
      </c>
      <c r="O77" s="10">
        <v>1150000</v>
      </c>
      <c r="P77" s="16">
        <v>562672.37350808363</v>
      </c>
      <c r="Q77" s="17">
        <v>1200000</v>
      </c>
      <c r="R77" s="10">
        <f t="shared" si="11"/>
        <v>396328.36976963381</v>
      </c>
      <c r="S77" s="10">
        <f t="shared" si="12"/>
        <v>1092800</v>
      </c>
      <c r="T77" s="10">
        <f t="shared" si="13"/>
        <v>450968.36976963381</v>
      </c>
      <c r="U77" s="10">
        <f t="shared" si="14"/>
        <v>1147440</v>
      </c>
      <c r="V77" s="10">
        <f t="shared" si="15"/>
        <v>505608.36976963381</v>
      </c>
      <c r="W77" s="10">
        <f t="shared" si="16"/>
        <v>1202080</v>
      </c>
      <c r="X77" s="10">
        <f t="shared" si="17"/>
        <v>560248.36976963375</v>
      </c>
      <c r="Y77" s="10">
        <f t="shared" si="18"/>
        <v>1256720</v>
      </c>
      <c r="Z77" s="10">
        <f t="shared" si="19"/>
        <v>614888.36976963375</v>
      </c>
      <c r="AA77" s="10">
        <f t="shared" si="20"/>
        <v>1311360</v>
      </c>
    </row>
    <row r="78" spans="1:27" ht="9.75" hidden="1" customHeight="1" x14ac:dyDescent="0.25">
      <c r="A78" s="12">
        <v>73</v>
      </c>
      <c r="B78" s="6" t="s">
        <v>1254</v>
      </c>
      <c r="C78" s="13" t="s">
        <v>721</v>
      </c>
      <c r="D78" s="14" t="s">
        <v>1254</v>
      </c>
      <c r="E78" s="15">
        <v>2</v>
      </c>
      <c r="F78" s="15">
        <v>40</v>
      </c>
      <c r="G78" s="15">
        <v>2</v>
      </c>
      <c r="H78" s="10">
        <v>720736.61119504599</v>
      </c>
      <c r="I78" s="10">
        <v>1000000</v>
      </c>
      <c r="J78" s="10">
        <v>770736.61119504599</v>
      </c>
      <c r="K78" s="10">
        <v>1050000</v>
      </c>
      <c r="L78" s="10">
        <v>820736.61119504599</v>
      </c>
      <c r="M78" s="10">
        <v>1100000</v>
      </c>
      <c r="N78" s="10">
        <v>870736.61119504599</v>
      </c>
      <c r="O78" s="10">
        <v>1150000</v>
      </c>
      <c r="P78" s="16">
        <v>920736.61119504599</v>
      </c>
      <c r="Q78" s="17">
        <v>1200000</v>
      </c>
      <c r="R78" s="10">
        <f t="shared" si="11"/>
        <v>787620.96871394629</v>
      </c>
      <c r="S78" s="10">
        <f t="shared" si="12"/>
        <v>1092800</v>
      </c>
      <c r="T78" s="10">
        <f t="shared" si="13"/>
        <v>842260.96871394629</v>
      </c>
      <c r="U78" s="10">
        <f t="shared" si="14"/>
        <v>1147440</v>
      </c>
      <c r="V78" s="10">
        <f t="shared" si="15"/>
        <v>896900.96871394629</v>
      </c>
      <c r="W78" s="10">
        <f t="shared" si="16"/>
        <v>1202080</v>
      </c>
      <c r="X78" s="10">
        <f t="shared" si="17"/>
        <v>951540.96871394629</v>
      </c>
      <c r="Y78" s="10">
        <f t="shared" si="18"/>
        <v>1256720</v>
      </c>
      <c r="Z78" s="10">
        <f t="shared" si="19"/>
        <v>1006180.9687139463</v>
      </c>
      <c r="AA78" s="10">
        <f t="shared" si="20"/>
        <v>1311360</v>
      </c>
    </row>
    <row r="79" spans="1:27" ht="9.75" hidden="1" customHeight="1" x14ac:dyDescent="0.25">
      <c r="A79" s="12">
        <v>74</v>
      </c>
      <c r="B79" s="6" t="s">
        <v>1254</v>
      </c>
      <c r="C79" s="13" t="s">
        <v>491</v>
      </c>
      <c r="D79" s="14" t="s">
        <v>1254</v>
      </c>
      <c r="E79" s="15">
        <v>1</v>
      </c>
      <c r="F79" s="15">
        <v>40</v>
      </c>
      <c r="G79" s="15">
        <v>2</v>
      </c>
      <c r="H79" s="10">
        <v>482027.11940373771</v>
      </c>
      <c r="I79" s="10">
        <v>1000000</v>
      </c>
      <c r="J79" s="10">
        <v>532027.11940373771</v>
      </c>
      <c r="K79" s="10">
        <v>1050000</v>
      </c>
      <c r="L79" s="10">
        <v>582027.11940373771</v>
      </c>
      <c r="M79" s="10">
        <v>1100000</v>
      </c>
      <c r="N79" s="10">
        <v>632027.11940373771</v>
      </c>
      <c r="O79" s="10">
        <v>1150000</v>
      </c>
      <c r="P79" s="16">
        <v>682027.11940373771</v>
      </c>
      <c r="Q79" s="17">
        <v>1200000</v>
      </c>
      <c r="R79" s="10">
        <f t="shared" si="11"/>
        <v>526759.23608440452</v>
      </c>
      <c r="S79" s="10">
        <f t="shared" si="12"/>
        <v>1092800</v>
      </c>
      <c r="T79" s="10">
        <f t="shared" si="13"/>
        <v>581399.23608440452</v>
      </c>
      <c r="U79" s="10">
        <f t="shared" si="14"/>
        <v>1147440</v>
      </c>
      <c r="V79" s="10">
        <f t="shared" si="15"/>
        <v>636039.23608440452</v>
      </c>
      <c r="W79" s="10">
        <f t="shared" si="16"/>
        <v>1202080</v>
      </c>
      <c r="X79" s="10">
        <f t="shared" si="17"/>
        <v>690679.23608440452</v>
      </c>
      <c r="Y79" s="10">
        <f t="shared" si="18"/>
        <v>1256720</v>
      </c>
      <c r="Z79" s="10">
        <f t="shared" si="19"/>
        <v>745319.23608440452</v>
      </c>
      <c r="AA79" s="10">
        <f t="shared" si="20"/>
        <v>1311360</v>
      </c>
    </row>
    <row r="80" spans="1:27" ht="9.75" hidden="1" customHeight="1" x14ac:dyDescent="0.25">
      <c r="A80" s="12">
        <v>75</v>
      </c>
      <c r="B80" s="6" t="s">
        <v>1254</v>
      </c>
      <c r="C80" s="13" t="s">
        <v>252</v>
      </c>
      <c r="D80" s="14" t="s">
        <v>1254</v>
      </c>
      <c r="E80" s="15">
        <v>1</v>
      </c>
      <c r="F80" s="15">
        <v>40</v>
      </c>
      <c r="G80" s="15">
        <v>2</v>
      </c>
      <c r="H80" s="10">
        <v>413824.40746336395</v>
      </c>
      <c r="I80" s="10">
        <v>1000000</v>
      </c>
      <c r="J80" s="10">
        <v>463824.40746336395</v>
      </c>
      <c r="K80" s="10">
        <v>1050000</v>
      </c>
      <c r="L80" s="10">
        <v>513824.40746336395</v>
      </c>
      <c r="M80" s="10">
        <v>1100000</v>
      </c>
      <c r="N80" s="10">
        <v>563824.40746336395</v>
      </c>
      <c r="O80" s="10">
        <v>1150000</v>
      </c>
      <c r="P80" s="16">
        <v>613824.40746336395</v>
      </c>
      <c r="Q80" s="17">
        <v>1200000</v>
      </c>
      <c r="R80" s="10">
        <f t="shared" si="11"/>
        <v>452227.31247596414</v>
      </c>
      <c r="S80" s="10">
        <f t="shared" si="12"/>
        <v>1092800</v>
      </c>
      <c r="T80" s="10">
        <f t="shared" si="13"/>
        <v>506867.31247596414</v>
      </c>
      <c r="U80" s="10">
        <f t="shared" si="14"/>
        <v>1147440</v>
      </c>
      <c r="V80" s="10">
        <f t="shared" si="15"/>
        <v>561507.31247596408</v>
      </c>
      <c r="W80" s="10">
        <f t="shared" si="16"/>
        <v>1202080</v>
      </c>
      <c r="X80" s="10">
        <f t="shared" si="17"/>
        <v>616147.31247596408</v>
      </c>
      <c r="Y80" s="10">
        <f t="shared" si="18"/>
        <v>1256720</v>
      </c>
      <c r="Z80" s="10">
        <f t="shared" si="19"/>
        <v>670787.31247596408</v>
      </c>
      <c r="AA80" s="10">
        <f t="shared" si="20"/>
        <v>1311360</v>
      </c>
    </row>
    <row r="81" spans="1:27" ht="9.75" hidden="1" customHeight="1" x14ac:dyDescent="0.25">
      <c r="A81" s="12">
        <v>76</v>
      </c>
      <c r="B81" s="6" t="s">
        <v>1254</v>
      </c>
      <c r="C81" s="13" t="s">
        <v>27</v>
      </c>
      <c r="D81" s="14" t="s">
        <v>1254</v>
      </c>
      <c r="E81" s="15">
        <v>2</v>
      </c>
      <c r="F81" s="15">
        <v>40</v>
      </c>
      <c r="G81" s="15">
        <v>2</v>
      </c>
      <c r="H81" s="10">
        <v>1232256.9507478492</v>
      </c>
      <c r="I81" s="10">
        <v>1000000</v>
      </c>
      <c r="J81" s="10">
        <v>1282256.9507478492</v>
      </c>
      <c r="K81" s="10">
        <v>1050000</v>
      </c>
      <c r="L81" s="10">
        <v>1332256.9507478492</v>
      </c>
      <c r="M81" s="10">
        <v>1100000</v>
      </c>
      <c r="N81" s="10">
        <v>1382256.9507478492</v>
      </c>
      <c r="O81" s="10">
        <v>1150000</v>
      </c>
      <c r="P81" s="16">
        <v>1432256.9507478492</v>
      </c>
      <c r="Q81" s="17">
        <v>1200000</v>
      </c>
      <c r="R81" s="10">
        <f t="shared" si="11"/>
        <v>1346610.3957772495</v>
      </c>
      <c r="S81" s="10">
        <f t="shared" si="12"/>
        <v>1092800</v>
      </c>
      <c r="T81" s="10">
        <f t="shared" si="13"/>
        <v>1401250.3957772495</v>
      </c>
      <c r="U81" s="10">
        <f t="shared" si="14"/>
        <v>1147440</v>
      </c>
      <c r="V81" s="10">
        <f t="shared" si="15"/>
        <v>1455890.3957772495</v>
      </c>
      <c r="W81" s="10">
        <f t="shared" si="16"/>
        <v>1202080</v>
      </c>
      <c r="X81" s="10">
        <f t="shared" si="17"/>
        <v>1510530.3957772495</v>
      </c>
      <c r="Y81" s="10">
        <f t="shared" si="18"/>
        <v>1256720</v>
      </c>
      <c r="Z81" s="10">
        <f t="shared" si="19"/>
        <v>1565170.3957772497</v>
      </c>
      <c r="AA81" s="10">
        <f t="shared" si="20"/>
        <v>1311360</v>
      </c>
    </row>
    <row r="82" spans="1:27" ht="9.75" hidden="1" customHeight="1" x14ac:dyDescent="0.25">
      <c r="A82" s="12">
        <v>77</v>
      </c>
      <c r="B82" s="6" t="s">
        <v>1254</v>
      </c>
      <c r="C82" s="13" t="s">
        <v>1072</v>
      </c>
      <c r="D82" s="14" t="s">
        <v>1254</v>
      </c>
      <c r="E82" s="15">
        <v>2</v>
      </c>
      <c r="F82" s="15">
        <v>40</v>
      </c>
      <c r="G82" s="15">
        <v>2</v>
      </c>
      <c r="H82" s="10">
        <v>1061750.1708969148</v>
      </c>
      <c r="I82" s="10">
        <v>1000000</v>
      </c>
      <c r="J82" s="10">
        <v>1111750.1708969148</v>
      </c>
      <c r="K82" s="10">
        <v>1050000</v>
      </c>
      <c r="L82" s="10">
        <v>1161750.1708969148</v>
      </c>
      <c r="M82" s="10">
        <v>1100000</v>
      </c>
      <c r="N82" s="10">
        <v>1211750.1708969148</v>
      </c>
      <c r="O82" s="10">
        <v>1150000</v>
      </c>
      <c r="P82" s="16">
        <v>1261750.1708969148</v>
      </c>
      <c r="Q82" s="17">
        <v>1200000</v>
      </c>
      <c r="R82" s="10">
        <f t="shared" si="11"/>
        <v>1160280.5867561484</v>
      </c>
      <c r="S82" s="10">
        <f t="shared" si="12"/>
        <v>1092800</v>
      </c>
      <c r="T82" s="10">
        <f t="shared" si="13"/>
        <v>1214920.5867561484</v>
      </c>
      <c r="U82" s="10">
        <f t="shared" si="14"/>
        <v>1147440</v>
      </c>
      <c r="V82" s="10">
        <f t="shared" si="15"/>
        <v>1269560.5867561484</v>
      </c>
      <c r="W82" s="10">
        <f t="shared" si="16"/>
        <v>1202080</v>
      </c>
      <c r="X82" s="10">
        <f t="shared" si="17"/>
        <v>1324200.5867561484</v>
      </c>
      <c r="Y82" s="10">
        <f t="shared" si="18"/>
        <v>1256720</v>
      </c>
      <c r="Z82" s="10">
        <f t="shared" si="19"/>
        <v>1378840.5867561484</v>
      </c>
      <c r="AA82" s="10">
        <f t="shared" si="20"/>
        <v>1311360</v>
      </c>
    </row>
    <row r="83" spans="1:27" ht="9.75" hidden="1" customHeight="1" x14ac:dyDescent="0.25">
      <c r="A83" s="12">
        <v>78</v>
      </c>
      <c r="B83" s="6" t="s">
        <v>1254</v>
      </c>
      <c r="C83" s="13" t="s">
        <v>671</v>
      </c>
      <c r="D83" s="14" t="s">
        <v>1254</v>
      </c>
      <c r="E83" s="15">
        <v>2</v>
      </c>
      <c r="F83" s="15">
        <v>40</v>
      </c>
      <c r="G83" s="15">
        <v>2</v>
      </c>
      <c r="H83" s="10">
        <v>1607371.8664199049</v>
      </c>
      <c r="I83" s="10">
        <v>1000000</v>
      </c>
      <c r="J83" s="10">
        <v>1657371.8664199049</v>
      </c>
      <c r="K83" s="10">
        <v>1050000</v>
      </c>
      <c r="L83" s="10">
        <v>1707371.8664199049</v>
      </c>
      <c r="M83" s="10">
        <v>1100000</v>
      </c>
      <c r="N83" s="10">
        <v>1757371.8664199049</v>
      </c>
      <c r="O83" s="10">
        <v>1150000</v>
      </c>
      <c r="P83" s="16">
        <v>1807371.8664199049</v>
      </c>
      <c r="Q83" s="17">
        <v>1200000</v>
      </c>
      <c r="R83" s="10">
        <f t="shared" si="11"/>
        <v>1756535.9756236719</v>
      </c>
      <c r="S83" s="10">
        <f t="shared" si="12"/>
        <v>1092800</v>
      </c>
      <c r="T83" s="10">
        <f t="shared" si="13"/>
        <v>1811175.9756236719</v>
      </c>
      <c r="U83" s="10">
        <f t="shared" si="14"/>
        <v>1147440</v>
      </c>
      <c r="V83" s="10">
        <f t="shared" si="15"/>
        <v>1865815.9756236719</v>
      </c>
      <c r="W83" s="10">
        <f t="shared" si="16"/>
        <v>1202080</v>
      </c>
      <c r="X83" s="10">
        <f t="shared" si="17"/>
        <v>1920455.9756236719</v>
      </c>
      <c r="Y83" s="10">
        <f t="shared" si="18"/>
        <v>1256720</v>
      </c>
      <c r="Z83" s="10">
        <f t="shared" si="19"/>
        <v>1975095.9756236719</v>
      </c>
      <c r="AA83" s="10">
        <f t="shared" si="20"/>
        <v>1311360</v>
      </c>
    </row>
    <row r="84" spans="1:27" ht="9.75" hidden="1" customHeight="1" x14ac:dyDescent="0.25">
      <c r="A84" s="12">
        <v>79</v>
      </c>
      <c r="B84" s="6" t="s">
        <v>1254</v>
      </c>
      <c r="C84" s="13" t="s">
        <v>1272</v>
      </c>
      <c r="D84" s="14" t="s">
        <v>1254</v>
      </c>
      <c r="E84" s="15">
        <v>1</v>
      </c>
      <c r="F84" s="15">
        <v>40</v>
      </c>
      <c r="G84" s="15">
        <v>2</v>
      </c>
      <c r="H84" s="10">
        <v>209216.27164224267</v>
      </c>
      <c r="I84" s="10">
        <v>1000000</v>
      </c>
      <c r="J84" s="10">
        <v>259216.27164224267</v>
      </c>
      <c r="K84" s="10">
        <v>1050000</v>
      </c>
      <c r="L84" s="10">
        <v>309216.27164224267</v>
      </c>
      <c r="M84" s="10">
        <v>1100000</v>
      </c>
      <c r="N84" s="10">
        <v>359216.27164224267</v>
      </c>
      <c r="O84" s="10">
        <v>1150000</v>
      </c>
      <c r="P84" s="16">
        <v>409216.27164224267</v>
      </c>
      <c r="Q84" s="17">
        <v>1200000</v>
      </c>
      <c r="R84" s="10">
        <f t="shared" si="11"/>
        <v>228631.54165064279</v>
      </c>
      <c r="S84" s="10">
        <f t="shared" si="12"/>
        <v>1092800</v>
      </c>
      <c r="T84" s="10">
        <f t="shared" si="13"/>
        <v>283271.54165064282</v>
      </c>
      <c r="U84" s="10">
        <f t="shared" si="14"/>
        <v>1147440</v>
      </c>
      <c r="V84" s="10">
        <f t="shared" si="15"/>
        <v>337911.54165064282</v>
      </c>
      <c r="W84" s="10">
        <f t="shared" si="16"/>
        <v>1202080</v>
      </c>
      <c r="X84" s="10">
        <f t="shared" si="17"/>
        <v>392551.54165064282</v>
      </c>
      <c r="Y84" s="10">
        <f t="shared" si="18"/>
        <v>1256720</v>
      </c>
      <c r="Z84" s="10">
        <f t="shared" si="19"/>
        <v>447191.54165064282</v>
      </c>
      <c r="AA84" s="10">
        <f t="shared" si="20"/>
        <v>1311360</v>
      </c>
    </row>
    <row r="85" spans="1:27" ht="9.75" hidden="1" customHeight="1" x14ac:dyDescent="0.25">
      <c r="A85" s="12">
        <v>80</v>
      </c>
      <c r="B85" s="6" t="s">
        <v>1254</v>
      </c>
      <c r="C85" s="13" t="s">
        <v>1273</v>
      </c>
      <c r="D85" s="14" t="s">
        <v>1254</v>
      </c>
      <c r="E85" s="15">
        <v>1</v>
      </c>
      <c r="F85" s="15">
        <v>40</v>
      </c>
      <c r="G85" s="15">
        <v>2</v>
      </c>
      <c r="H85" s="10">
        <v>209216.27164224267</v>
      </c>
      <c r="I85" s="10">
        <v>1000000</v>
      </c>
      <c r="J85" s="10">
        <v>259216.27164224267</v>
      </c>
      <c r="K85" s="10">
        <v>1050000</v>
      </c>
      <c r="L85" s="10">
        <v>309216.27164224267</v>
      </c>
      <c r="M85" s="10">
        <v>1100000</v>
      </c>
      <c r="N85" s="10">
        <v>359216.27164224267</v>
      </c>
      <c r="O85" s="10">
        <v>1150000</v>
      </c>
      <c r="P85" s="16">
        <v>409216.27164224267</v>
      </c>
      <c r="Q85" s="17">
        <v>1200000</v>
      </c>
      <c r="R85" s="10">
        <f t="shared" si="11"/>
        <v>228631.54165064279</v>
      </c>
      <c r="S85" s="10">
        <f t="shared" si="12"/>
        <v>1092800</v>
      </c>
      <c r="T85" s="10">
        <f t="shared" si="13"/>
        <v>283271.54165064282</v>
      </c>
      <c r="U85" s="10">
        <f t="shared" si="14"/>
        <v>1147440</v>
      </c>
      <c r="V85" s="10">
        <f t="shared" si="15"/>
        <v>337911.54165064282</v>
      </c>
      <c r="W85" s="10">
        <f t="shared" si="16"/>
        <v>1202080</v>
      </c>
      <c r="X85" s="10">
        <f t="shared" si="17"/>
        <v>392551.54165064282</v>
      </c>
      <c r="Y85" s="10">
        <f t="shared" si="18"/>
        <v>1256720</v>
      </c>
      <c r="Z85" s="10">
        <f t="shared" si="19"/>
        <v>447191.54165064282</v>
      </c>
      <c r="AA85" s="10">
        <f t="shared" si="20"/>
        <v>1311360</v>
      </c>
    </row>
    <row r="86" spans="1:27" ht="9.75" hidden="1" customHeight="1" x14ac:dyDescent="0.25">
      <c r="A86" s="12">
        <v>81</v>
      </c>
      <c r="B86" s="6" t="s">
        <v>1254</v>
      </c>
      <c r="C86" s="13" t="s">
        <v>951</v>
      </c>
      <c r="D86" s="14" t="s">
        <v>1254</v>
      </c>
      <c r="E86" s="15">
        <v>1</v>
      </c>
      <c r="F86" s="15">
        <v>40</v>
      </c>
      <c r="G86" s="15">
        <v>1</v>
      </c>
      <c r="H86" s="10">
        <v>482027.11940373771</v>
      </c>
      <c r="I86" s="10">
        <v>1000000</v>
      </c>
      <c r="J86" s="10">
        <v>532027.11940373771</v>
      </c>
      <c r="K86" s="10">
        <v>1050000</v>
      </c>
      <c r="L86" s="10">
        <v>582027.11940373771</v>
      </c>
      <c r="M86" s="10">
        <v>1100000</v>
      </c>
      <c r="N86" s="10">
        <v>632027.11940373771</v>
      </c>
      <c r="O86" s="10">
        <v>1150000</v>
      </c>
      <c r="P86" s="16">
        <v>682027.11940373771</v>
      </c>
      <c r="Q86" s="17">
        <v>1200000</v>
      </c>
      <c r="R86" s="10">
        <f t="shared" si="11"/>
        <v>526759.23608440452</v>
      </c>
      <c r="S86" s="10">
        <f t="shared" si="12"/>
        <v>1092800</v>
      </c>
      <c r="T86" s="10">
        <f t="shared" si="13"/>
        <v>581399.23608440452</v>
      </c>
      <c r="U86" s="10">
        <f t="shared" si="14"/>
        <v>1147440</v>
      </c>
      <c r="V86" s="10">
        <f t="shared" si="15"/>
        <v>636039.23608440452</v>
      </c>
      <c r="W86" s="10">
        <f t="shared" si="16"/>
        <v>1202080</v>
      </c>
      <c r="X86" s="10">
        <f t="shared" si="17"/>
        <v>690679.23608440452</v>
      </c>
      <c r="Y86" s="10">
        <f t="shared" si="18"/>
        <v>1256720</v>
      </c>
      <c r="Z86" s="10">
        <f t="shared" si="19"/>
        <v>745319.23608440452</v>
      </c>
      <c r="AA86" s="10">
        <f t="shared" si="20"/>
        <v>1311360</v>
      </c>
    </row>
    <row r="87" spans="1:27" ht="9.75" hidden="1" customHeight="1" x14ac:dyDescent="0.25">
      <c r="A87" s="12">
        <v>82</v>
      </c>
      <c r="B87" s="6" t="s">
        <v>1254</v>
      </c>
      <c r="C87" s="13" t="s">
        <v>1274</v>
      </c>
      <c r="D87" s="14" t="s">
        <v>1254</v>
      </c>
      <c r="E87" s="15">
        <v>1</v>
      </c>
      <c r="F87" s="15">
        <v>40</v>
      </c>
      <c r="G87" s="15">
        <v>1</v>
      </c>
      <c r="H87" s="10">
        <v>550229.83134411147</v>
      </c>
      <c r="I87" s="10">
        <v>1000000</v>
      </c>
      <c r="J87" s="10">
        <v>600229.83134411147</v>
      </c>
      <c r="K87" s="10">
        <v>1050000</v>
      </c>
      <c r="L87" s="10">
        <v>650229.83134411147</v>
      </c>
      <c r="M87" s="10">
        <v>1100000</v>
      </c>
      <c r="N87" s="10">
        <v>700229.83134411147</v>
      </c>
      <c r="O87" s="10">
        <v>1150000</v>
      </c>
      <c r="P87" s="16">
        <v>750229.83134411147</v>
      </c>
      <c r="Q87" s="17">
        <v>1200000</v>
      </c>
      <c r="R87" s="10">
        <f t="shared" si="11"/>
        <v>601291.15969284507</v>
      </c>
      <c r="S87" s="10">
        <f t="shared" si="12"/>
        <v>1092800</v>
      </c>
      <c r="T87" s="10">
        <f t="shared" si="13"/>
        <v>655931.15969284507</v>
      </c>
      <c r="U87" s="10">
        <f t="shared" si="14"/>
        <v>1147440</v>
      </c>
      <c r="V87" s="10">
        <f t="shared" si="15"/>
        <v>710571.15969284507</v>
      </c>
      <c r="W87" s="10">
        <f t="shared" si="16"/>
        <v>1202080</v>
      </c>
      <c r="X87" s="10">
        <f t="shared" si="17"/>
        <v>765211.15969284507</v>
      </c>
      <c r="Y87" s="10">
        <f t="shared" si="18"/>
        <v>1256720</v>
      </c>
      <c r="Z87" s="10">
        <f t="shared" si="19"/>
        <v>819851.15969284507</v>
      </c>
      <c r="AA87" s="10">
        <f t="shared" si="20"/>
        <v>1311360</v>
      </c>
    </row>
    <row r="88" spans="1:27" ht="9.75" hidden="1" customHeight="1" x14ac:dyDescent="0.25">
      <c r="A88" s="12">
        <v>83</v>
      </c>
      <c r="B88" s="6" t="s">
        <v>1254</v>
      </c>
      <c r="C88" s="13" t="s">
        <v>663</v>
      </c>
      <c r="D88" s="14" t="s">
        <v>1254</v>
      </c>
      <c r="E88" s="15">
        <v>3</v>
      </c>
      <c r="F88" s="15">
        <v>40</v>
      </c>
      <c r="G88" s="15">
        <v>10</v>
      </c>
      <c r="H88" s="10">
        <v>1811980.0022410261</v>
      </c>
      <c r="I88" s="10">
        <v>1000000</v>
      </c>
      <c r="J88" s="10">
        <v>1861980.0022410261</v>
      </c>
      <c r="K88" s="10">
        <v>1050000</v>
      </c>
      <c r="L88" s="10">
        <v>1911980.0022410261</v>
      </c>
      <c r="M88" s="10">
        <v>1100000</v>
      </c>
      <c r="N88" s="10">
        <v>1961980.0022410261</v>
      </c>
      <c r="O88" s="10">
        <v>1150000</v>
      </c>
      <c r="P88" s="16">
        <v>2011980.0022410261</v>
      </c>
      <c r="Q88" s="17">
        <v>1200000</v>
      </c>
      <c r="R88" s="10">
        <f t="shared" si="11"/>
        <v>1980131.7464489935</v>
      </c>
      <c r="S88" s="10">
        <f t="shared" si="12"/>
        <v>1092800</v>
      </c>
      <c r="T88" s="10">
        <f t="shared" si="13"/>
        <v>2034771.7464489935</v>
      </c>
      <c r="U88" s="10">
        <f t="shared" si="14"/>
        <v>1147440</v>
      </c>
      <c r="V88" s="10">
        <f t="shared" si="15"/>
        <v>2089411.7464489935</v>
      </c>
      <c r="W88" s="10">
        <f t="shared" si="16"/>
        <v>1202080</v>
      </c>
      <c r="X88" s="10">
        <f t="shared" si="17"/>
        <v>2144051.7464489932</v>
      </c>
      <c r="Y88" s="10">
        <f t="shared" si="18"/>
        <v>1256720</v>
      </c>
      <c r="Z88" s="10">
        <f t="shared" si="19"/>
        <v>2198691.7464489932</v>
      </c>
      <c r="AA88" s="10">
        <f t="shared" si="20"/>
        <v>1311360</v>
      </c>
    </row>
    <row r="89" spans="1:27" ht="9.75" hidden="1" customHeight="1" x14ac:dyDescent="0.25">
      <c r="A89" s="12">
        <v>84</v>
      </c>
      <c r="B89" s="6" t="s">
        <v>1254</v>
      </c>
      <c r="C89" s="13" t="s">
        <v>127</v>
      </c>
      <c r="D89" s="14" t="s">
        <v>1254</v>
      </c>
      <c r="E89" s="15">
        <v>1</v>
      </c>
      <c r="F89" s="15">
        <v>40</v>
      </c>
      <c r="G89" s="15">
        <v>12</v>
      </c>
      <c r="H89" s="10">
        <v>379723.05149317707</v>
      </c>
      <c r="I89" s="10">
        <v>1000000</v>
      </c>
      <c r="J89" s="10">
        <v>429723.05149317707</v>
      </c>
      <c r="K89" s="10">
        <v>1050000</v>
      </c>
      <c r="L89" s="10">
        <v>479723.05149317707</v>
      </c>
      <c r="M89" s="10">
        <v>1100000</v>
      </c>
      <c r="N89" s="10">
        <v>529723.05149317707</v>
      </c>
      <c r="O89" s="10">
        <v>1150000</v>
      </c>
      <c r="P89" s="16">
        <v>579723.05149317707</v>
      </c>
      <c r="Q89" s="17">
        <v>1200000</v>
      </c>
      <c r="R89" s="10">
        <f t="shared" si="11"/>
        <v>414961.35067174392</v>
      </c>
      <c r="S89" s="10">
        <f t="shared" si="12"/>
        <v>1092800</v>
      </c>
      <c r="T89" s="10">
        <f t="shared" si="13"/>
        <v>469601.35067174392</v>
      </c>
      <c r="U89" s="10">
        <f t="shared" si="14"/>
        <v>1147440</v>
      </c>
      <c r="V89" s="10">
        <f t="shared" si="15"/>
        <v>524241.35067174392</v>
      </c>
      <c r="W89" s="10">
        <f t="shared" si="16"/>
        <v>1202080</v>
      </c>
      <c r="X89" s="10">
        <f t="shared" si="17"/>
        <v>578881.35067174386</v>
      </c>
      <c r="Y89" s="10">
        <f t="shared" si="18"/>
        <v>1256720</v>
      </c>
      <c r="Z89" s="10">
        <f t="shared" si="19"/>
        <v>633521.35067174386</v>
      </c>
      <c r="AA89" s="10">
        <f t="shared" si="20"/>
        <v>1311360</v>
      </c>
    </row>
    <row r="90" spans="1:27" ht="9.75" hidden="1" customHeight="1" x14ac:dyDescent="0.25">
      <c r="A90" s="12">
        <v>85</v>
      </c>
      <c r="B90" s="6" t="s">
        <v>1254</v>
      </c>
      <c r="C90" s="13" t="s">
        <v>1275</v>
      </c>
      <c r="D90" s="14" t="s">
        <v>1254</v>
      </c>
      <c r="E90" s="15">
        <v>1</v>
      </c>
      <c r="F90" s="15">
        <v>40</v>
      </c>
      <c r="G90" s="15">
        <v>2</v>
      </c>
      <c r="H90" s="10">
        <v>516128.47537392459</v>
      </c>
      <c r="I90" s="10">
        <v>1000000</v>
      </c>
      <c r="J90" s="10">
        <v>566128.47537392459</v>
      </c>
      <c r="K90" s="10">
        <v>1050000</v>
      </c>
      <c r="L90" s="10">
        <v>616128.47537392459</v>
      </c>
      <c r="M90" s="10">
        <v>1100000</v>
      </c>
      <c r="N90" s="10">
        <v>666128.47537392459</v>
      </c>
      <c r="O90" s="10">
        <v>1150000</v>
      </c>
      <c r="P90" s="16">
        <v>716128.47537392459</v>
      </c>
      <c r="Q90" s="17">
        <v>1200000</v>
      </c>
      <c r="R90" s="10">
        <f t="shared" si="11"/>
        <v>564025.19788862474</v>
      </c>
      <c r="S90" s="10">
        <f t="shared" si="12"/>
        <v>1092800</v>
      </c>
      <c r="T90" s="10">
        <f t="shared" si="13"/>
        <v>618665.19788862474</v>
      </c>
      <c r="U90" s="10">
        <f t="shared" si="14"/>
        <v>1147440</v>
      </c>
      <c r="V90" s="10">
        <f t="shared" si="15"/>
        <v>673305.19788862474</v>
      </c>
      <c r="W90" s="10">
        <f t="shared" si="16"/>
        <v>1202080</v>
      </c>
      <c r="X90" s="10">
        <f t="shared" si="17"/>
        <v>727945.19788862474</v>
      </c>
      <c r="Y90" s="10">
        <f t="shared" si="18"/>
        <v>1256720</v>
      </c>
      <c r="Z90" s="10">
        <f t="shared" si="19"/>
        <v>782585.19788862485</v>
      </c>
      <c r="AA90" s="10">
        <f t="shared" si="20"/>
        <v>1311360</v>
      </c>
    </row>
    <row r="91" spans="1:27" ht="9.75" hidden="1" customHeight="1" x14ac:dyDescent="0.25">
      <c r="A91" s="12">
        <v>86</v>
      </c>
      <c r="B91" s="6" t="s">
        <v>1254</v>
      </c>
      <c r="C91" s="13" t="s">
        <v>61</v>
      </c>
      <c r="D91" s="14" t="s">
        <v>1254</v>
      </c>
      <c r="E91" s="15">
        <v>3</v>
      </c>
      <c r="F91" s="15">
        <v>40</v>
      </c>
      <c r="G91" s="15">
        <v>2</v>
      </c>
      <c r="H91" s="10">
        <v>1641473.222390092</v>
      </c>
      <c r="I91" s="10">
        <v>1000000</v>
      </c>
      <c r="J91" s="10">
        <v>1691473.222390092</v>
      </c>
      <c r="K91" s="10">
        <v>1050000</v>
      </c>
      <c r="L91" s="10">
        <v>1741473.222390092</v>
      </c>
      <c r="M91" s="10">
        <v>1100000</v>
      </c>
      <c r="N91" s="10">
        <v>1791473.222390092</v>
      </c>
      <c r="O91" s="10">
        <v>1150000</v>
      </c>
      <c r="P91" s="16">
        <v>1841473.222390092</v>
      </c>
      <c r="Q91" s="17">
        <v>1200000</v>
      </c>
      <c r="R91" s="10">
        <f t="shared" si="11"/>
        <v>1793801.9374278926</v>
      </c>
      <c r="S91" s="10">
        <f t="shared" si="12"/>
        <v>1092800</v>
      </c>
      <c r="T91" s="10">
        <f t="shared" si="13"/>
        <v>1848441.9374278926</v>
      </c>
      <c r="U91" s="10">
        <f t="shared" si="14"/>
        <v>1147440</v>
      </c>
      <c r="V91" s="10">
        <f t="shared" si="15"/>
        <v>1903081.9374278926</v>
      </c>
      <c r="W91" s="10">
        <f t="shared" si="16"/>
        <v>1202080</v>
      </c>
      <c r="X91" s="10">
        <f t="shared" si="17"/>
        <v>1957721.9374278926</v>
      </c>
      <c r="Y91" s="10">
        <f t="shared" si="18"/>
        <v>1256720</v>
      </c>
      <c r="Z91" s="10">
        <f t="shared" si="19"/>
        <v>2012361.9374278926</v>
      </c>
      <c r="AA91" s="10">
        <f t="shared" si="20"/>
        <v>1311360</v>
      </c>
    </row>
    <row r="92" spans="1:27" ht="9.75" hidden="1" customHeight="1" x14ac:dyDescent="0.25">
      <c r="A92" s="12">
        <v>87</v>
      </c>
      <c r="B92" s="6" t="s">
        <v>1254</v>
      </c>
      <c r="C92" s="13" t="s">
        <v>131</v>
      </c>
      <c r="D92" s="14" t="s">
        <v>1254</v>
      </c>
      <c r="E92" s="15">
        <v>2</v>
      </c>
      <c r="F92" s="15">
        <v>40</v>
      </c>
      <c r="G92" s="15">
        <v>2</v>
      </c>
      <c r="H92" s="10">
        <v>1027648.8149267279</v>
      </c>
      <c r="I92" s="10">
        <v>1000000</v>
      </c>
      <c r="J92" s="10">
        <v>1077648.8149267279</v>
      </c>
      <c r="K92" s="10">
        <v>1050000</v>
      </c>
      <c r="L92" s="10">
        <v>1127648.8149267279</v>
      </c>
      <c r="M92" s="10">
        <v>1100000</v>
      </c>
      <c r="N92" s="10">
        <v>1177648.8149267279</v>
      </c>
      <c r="O92" s="10">
        <v>1150000</v>
      </c>
      <c r="P92" s="16">
        <v>1227648.8149267279</v>
      </c>
      <c r="Q92" s="17">
        <v>1200000</v>
      </c>
      <c r="R92" s="10">
        <f t="shared" si="11"/>
        <v>1123014.6249519282</v>
      </c>
      <c r="S92" s="10">
        <f t="shared" si="12"/>
        <v>1092800</v>
      </c>
      <c r="T92" s="10">
        <f t="shared" si="13"/>
        <v>1177654.6249519282</v>
      </c>
      <c r="U92" s="10">
        <f t="shared" si="14"/>
        <v>1147440</v>
      </c>
      <c r="V92" s="10">
        <f t="shared" si="15"/>
        <v>1232294.6249519282</v>
      </c>
      <c r="W92" s="10">
        <f t="shared" si="16"/>
        <v>1202080</v>
      </c>
      <c r="X92" s="10">
        <f t="shared" si="17"/>
        <v>1286934.6249519282</v>
      </c>
      <c r="Y92" s="10">
        <f t="shared" si="18"/>
        <v>1256720</v>
      </c>
      <c r="Z92" s="10">
        <f t="shared" si="19"/>
        <v>1341574.6249519282</v>
      </c>
      <c r="AA92" s="10">
        <f t="shared" si="20"/>
        <v>1311360</v>
      </c>
    </row>
    <row r="93" spans="1:27" ht="9.75" hidden="1" customHeight="1" x14ac:dyDescent="0.25">
      <c r="A93" s="12">
        <v>88</v>
      </c>
      <c r="B93" s="6" t="s">
        <v>1254</v>
      </c>
      <c r="C93" s="13" t="s">
        <v>558</v>
      </c>
      <c r="D93" s="14" t="s">
        <v>1254</v>
      </c>
      <c r="E93" s="15">
        <v>3</v>
      </c>
      <c r="F93" s="15">
        <v>40</v>
      </c>
      <c r="G93" s="15">
        <v>2</v>
      </c>
      <c r="H93" s="10">
        <v>1777878.6462708395</v>
      </c>
      <c r="I93" s="10">
        <v>1000000</v>
      </c>
      <c r="J93" s="10">
        <v>1827878.6462708395</v>
      </c>
      <c r="K93" s="10">
        <v>1050000</v>
      </c>
      <c r="L93" s="10">
        <v>1877878.6462708395</v>
      </c>
      <c r="M93" s="10">
        <v>1100000</v>
      </c>
      <c r="N93" s="10">
        <v>1927878.6462708395</v>
      </c>
      <c r="O93" s="10">
        <v>1150000</v>
      </c>
      <c r="P93" s="16">
        <v>1977878.6462708395</v>
      </c>
      <c r="Q93" s="17">
        <v>1200000</v>
      </c>
      <c r="R93" s="10">
        <f t="shared" si="11"/>
        <v>1942865.7846447735</v>
      </c>
      <c r="S93" s="10">
        <f t="shared" si="12"/>
        <v>1092800</v>
      </c>
      <c r="T93" s="10">
        <f t="shared" si="13"/>
        <v>1997505.7846447735</v>
      </c>
      <c r="U93" s="10">
        <f t="shared" si="14"/>
        <v>1147440</v>
      </c>
      <c r="V93" s="10">
        <f t="shared" si="15"/>
        <v>2052145.7846447735</v>
      </c>
      <c r="W93" s="10">
        <f t="shared" si="16"/>
        <v>1202080</v>
      </c>
      <c r="X93" s="10">
        <f t="shared" si="17"/>
        <v>2106785.7846447732</v>
      </c>
      <c r="Y93" s="10">
        <f t="shared" si="18"/>
        <v>1256720</v>
      </c>
      <c r="Z93" s="10">
        <f t="shared" si="19"/>
        <v>2161425.7846447732</v>
      </c>
      <c r="AA93" s="10">
        <f t="shared" si="20"/>
        <v>1311360</v>
      </c>
    </row>
    <row r="94" spans="1:27" ht="9.75" hidden="1" customHeight="1" x14ac:dyDescent="0.25">
      <c r="A94" s="12">
        <v>89</v>
      </c>
      <c r="B94" s="6" t="s">
        <v>1254</v>
      </c>
      <c r="C94" s="13" t="s">
        <v>234</v>
      </c>
      <c r="D94" s="14" t="s">
        <v>1254</v>
      </c>
      <c r="E94" s="15">
        <v>1</v>
      </c>
      <c r="F94" s="15">
        <v>40</v>
      </c>
      <c r="G94" s="15">
        <v>4</v>
      </c>
      <c r="H94" s="10">
        <v>652533.89925467223</v>
      </c>
      <c r="I94" s="10">
        <v>1000000</v>
      </c>
      <c r="J94" s="10">
        <v>702533.89925467223</v>
      </c>
      <c r="K94" s="10">
        <v>1050000</v>
      </c>
      <c r="L94" s="10">
        <v>752533.89925467223</v>
      </c>
      <c r="M94" s="10">
        <v>1100000</v>
      </c>
      <c r="N94" s="10">
        <v>802533.89925467223</v>
      </c>
      <c r="O94" s="10">
        <v>1150000</v>
      </c>
      <c r="P94" s="16">
        <v>852533.89925467223</v>
      </c>
      <c r="Q94" s="17">
        <v>1200000</v>
      </c>
      <c r="R94" s="10">
        <f t="shared" si="11"/>
        <v>713089.04510550585</v>
      </c>
      <c r="S94" s="10">
        <f t="shared" si="12"/>
        <v>1092800</v>
      </c>
      <c r="T94" s="10">
        <f t="shared" si="13"/>
        <v>767729.04510550585</v>
      </c>
      <c r="U94" s="10">
        <f t="shared" si="14"/>
        <v>1147440</v>
      </c>
      <c r="V94" s="10">
        <f t="shared" si="15"/>
        <v>822369.04510550585</v>
      </c>
      <c r="W94" s="10">
        <f t="shared" si="16"/>
        <v>1202080</v>
      </c>
      <c r="X94" s="10">
        <f t="shared" si="17"/>
        <v>877009.04510550585</v>
      </c>
      <c r="Y94" s="10">
        <f t="shared" si="18"/>
        <v>1256720</v>
      </c>
      <c r="Z94" s="10">
        <f t="shared" si="19"/>
        <v>931649.04510550585</v>
      </c>
      <c r="AA94" s="10">
        <f t="shared" si="20"/>
        <v>1311360</v>
      </c>
    </row>
    <row r="95" spans="1:27" ht="9.75" hidden="1" customHeight="1" x14ac:dyDescent="0.25">
      <c r="A95" s="12">
        <v>90</v>
      </c>
      <c r="B95" s="6" t="s">
        <v>1254</v>
      </c>
      <c r="C95" s="13" t="s">
        <v>45</v>
      </c>
      <c r="D95" s="14" t="s">
        <v>1254</v>
      </c>
      <c r="E95" s="15">
        <v>1</v>
      </c>
      <c r="F95" s="15">
        <v>40</v>
      </c>
      <c r="G95" s="15">
        <v>2</v>
      </c>
      <c r="H95" s="10">
        <v>482027.11940373771</v>
      </c>
      <c r="I95" s="10">
        <v>1000000</v>
      </c>
      <c r="J95" s="10">
        <v>532027.11940373771</v>
      </c>
      <c r="K95" s="10">
        <v>1050000</v>
      </c>
      <c r="L95" s="10">
        <v>582027.11940373771</v>
      </c>
      <c r="M95" s="10">
        <v>1100000</v>
      </c>
      <c r="N95" s="10">
        <v>632027.11940373771</v>
      </c>
      <c r="O95" s="10">
        <v>1150000</v>
      </c>
      <c r="P95" s="16">
        <v>682027.11940373771</v>
      </c>
      <c r="Q95" s="17">
        <v>1200000</v>
      </c>
      <c r="R95" s="10">
        <f t="shared" si="11"/>
        <v>526759.23608440452</v>
      </c>
      <c r="S95" s="10">
        <f t="shared" si="12"/>
        <v>1092800</v>
      </c>
      <c r="T95" s="10">
        <f t="shared" si="13"/>
        <v>581399.23608440452</v>
      </c>
      <c r="U95" s="10">
        <f t="shared" si="14"/>
        <v>1147440</v>
      </c>
      <c r="V95" s="10">
        <f t="shared" si="15"/>
        <v>636039.23608440452</v>
      </c>
      <c r="W95" s="10">
        <f t="shared" si="16"/>
        <v>1202080</v>
      </c>
      <c r="X95" s="10">
        <f t="shared" si="17"/>
        <v>690679.23608440452</v>
      </c>
      <c r="Y95" s="10">
        <f t="shared" si="18"/>
        <v>1256720</v>
      </c>
      <c r="Z95" s="10">
        <f t="shared" si="19"/>
        <v>745319.23608440452</v>
      </c>
      <c r="AA95" s="10">
        <f t="shared" si="20"/>
        <v>1311360</v>
      </c>
    </row>
    <row r="96" spans="1:27" ht="9.75" hidden="1" customHeight="1" x14ac:dyDescent="0.25">
      <c r="A96" s="12">
        <v>91</v>
      </c>
      <c r="B96" s="6" t="s">
        <v>1254</v>
      </c>
      <c r="C96" s="13" t="s">
        <v>800</v>
      </c>
      <c r="D96" s="14" t="s">
        <v>1254</v>
      </c>
      <c r="E96" s="15">
        <v>1</v>
      </c>
      <c r="F96" s="15">
        <v>40</v>
      </c>
      <c r="G96" s="15">
        <v>2</v>
      </c>
      <c r="H96" s="10">
        <v>516128.47537392459</v>
      </c>
      <c r="I96" s="10">
        <v>1000000</v>
      </c>
      <c r="J96" s="10">
        <v>566128.47537392459</v>
      </c>
      <c r="K96" s="10">
        <v>1050000</v>
      </c>
      <c r="L96" s="10">
        <v>616128.47537392459</v>
      </c>
      <c r="M96" s="10">
        <v>1100000</v>
      </c>
      <c r="N96" s="10">
        <v>666128.47537392459</v>
      </c>
      <c r="O96" s="10">
        <v>1150000</v>
      </c>
      <c r="P96" s="16">
        <v>716128.47537392459</v>
      </c>
      <c r="Q96" s="17">
        <v>1200000</v>
      </c>
      <c r="R96" s="10">
        <f t="shared" si="11"/>
        <v>564025.19788862474</v>
      </c>
      <c r="S96" s="10">
        <f t="shared" si="12"/>
        <v>1092800</v>
      </c>
      <c r="T96" s="10">
        <f t="shared" si="13"/>
        <v>618665.19788862474</v>
      </c>
      <c r="U96" s="10">
        <f t="shared" si="14"/>
        <v>1147440</v>
      </c>
      <c r="V96" s="10">
        <f t="shared" si="15"/>
        <v>673305.19788862474</v>
      </c>
      <c r="W96" s="10">
        <f t="shared" si="16"/>
        <v>1202080</v>
      </c>
      <c r="X96" s="10">
        <f t="shared" si="17"/>
        <v>727945.19788862474</v>
      </c>
      <c r="Y96" s="10">
        <f t="shared" si="18"/>
        <v>1256720</v>
      </c>
      <c r="Z96" s="10">
        <f t="shared" si="19"/>
        <v>782585.19788862485</v>
      </c>
      <c r="AA96" s="10">
        <f t="shared" si="20"/>
        <v>1311360</v>
      </c>
    </row>
    <row r="97" spans="1:28" ht="9.75" hidden="1" customHeight="1" x14ac:dyDescent="0.25">
      <c r="A97" s="12">
        <v>92</v>
      </c>
      <c r="B97" s="6" t="s">
        <v>1254</v>
      </c>
      <c r="C97" s="13" t="s">
        <v>223</v>
      </c>
      <c r="D97" s="14" t="s">
        <v>1254</v>
      </c>
      <c r="E97" s="15">
        <v>3</v>
      </c>
      <c r="F97" s="15">
        <v>40</v>
      </c>
      <c r="G97" s="15">
        <v>1</v>
      </c>
      <c r="H97" s="10">
        <v>2971426.1052273805</v>
      </c>
      <c r="I97" s="10">
        <v>1000000</v>
      </c>
      <c r="J97" s="10">
        <v>3021426.1052273805</v>
      </c>
      <c r="K97" s="10">
        <v>1050000</v>
      </c>
      <c r="L97" s="10">
        <v>3071426.1052273805</v>
      </c>
      <c r="M97" s="10">
        <v>1100000</v>
      </c>
      <c r="N97" s="10">
        <v>3121426.1052273805</v>
      </c>
      <c r="O97" s="10">
        <v>1150000</v>
      </c>
      <c r="P97" s="16">
        <v>3171426.1052273805</v>
      </c>
      <c r="Q97" s="17">
        <v>1200000</v>
      </c>
      <c r="R97" s="10">
        <f t="shared" si="11"/>
        <v>3247174.4477924816</v>
      </c>
      <c r="S97" s="10">
        <f t="shared" si="12"/>
        <v>1092800</v>
      </c>
      <c r="T97" s="10">
        <f t="shared" si="13"/>
        <v>3301814.4477924816</v>
      </c>
      <c r="U97" s="10">
        <f t="shared" si="14"/>
        <v>1147440</v>
      </c>
      <c r="V97" s="10">
        <f t="shared" si="15"/>
        <v>3356454.4477924816</v>
      </c>
      <c r="W97" s="10">
        <f t="shared" si="16"/>
        <v>1202080</v>
      </c>
      <c r="X97" s="10">
        <f t="shared" si="17"/>
        <v>3411094.4477924816</v>
      </c>
      <c r="Y97" s="10">
        <f t="shared" si="18"/>
        <v>1256720</v>
      </c>
      <c r="Z97" s="10">
        <f t="shared" si="19"/>
        <v>3465734.4477924816</v>
      </c>
      <c r="AA97" s="10">
        <f t="shared" si="20"/>
        <v>1311360</v>
      </c>
      <c r="AB97" s="18"/>
    </row>
    <row r="98" spans="1:28" ht="9.75" hidden="1" customHeight="1" x14ac:dyDescent="0.25">
      <c r="A98" s="12">
        <v>93</v>
      </c>
      <c r="B98" s="6" t="s">
        <v>1254</v>
      </c>
      <c r="C98" s="13" t="s">
        <v>1276</v>
      </c>
      <c r="D98" s="14" t="s">
        <v>1254</v>
      </c>
      <c r="E98" s="15">
        <v>1</v>
      </c>
      <c r="F98" s="15">
        <v>40</v>
      </c>
      <c r="G98" s="15">
        <v>1</v>
      </c>
      <c r="H98" s="10">
        <v>550229.83134411147</v>
      </c>
      <c r="I98" s="10">
        <v>1000000</v>
      </c>
      <c r="J98" s="10">
        <v>600229.83134411147</v>
      </c>
      <c r="K98" s="10">
        <v>1050000</v>
      </c>
      <c r="L98" s="10">
        <v>650229.83134411147</v>
      </c>
      <c r="M98" s="10">
        <v>1100000</v>
      </c>
      <c r="N98" s="10">
        <v>700229.83134411147</v>
      </c>
      <c r="O98" s="10">
        <v>1150000</v>
      </c>
      <c r="P98" s="16">
        <v>750229.83134411147</v>
      </c>
      <c r="Q98" s="17">
        <v>1200000</v>
      </c>
      <c r="R98" s="10">
        <f t="shared" si="11"/>
        <v>601291.15969284507</v>
      </c>
      <c r="S98" s="10">
        <f t="shared" si="12"/>
        <v>1092800</v>
      </c>
      <c r="T98" s="10">
        <f t="shared" si="13"/>
        <v>655931.15969284507</v>
      </c>
      <c r="U98" s="10">
        <f t="shared" si="14"/>
        <v>1147440</v>
      </c>
      <c r="V98" s="10">
        <f t="shared" si="15"/>
        <v>710571.15969284507</v>
      </c>
      <c r="W98" s="10">
        <f t="shared" si="16"/>
        <v>1202080</v>
      </c>
      <c r="X98" s="10">
        <f t="shared" si="17"/>
        <v>765211.15969284507</v>
      </c>
      <c r="Y98" s="10">
        <f t="shared" si="18"/>
        <v>1256720</v>
      </c>
      <c r="Z98" s="10">
        <f t="shared" si="19"/>
        <v>819851.15969284507</v>
      </c>
      <c r="AA98" s="10">
        <f t="shared" si="20"/>
        <v>1311360</v>
      </c>
    </row>
    <row r="99" spans="1:28" ht="9.75" hidden="1" customHeight="1" x14ac:dyDescent="0.25">
      <c r="A99" s="12">
        <v>94</v>
      </c>
      <c r="B99" s="6" t="s">
        <v>1254</v>
      </c>
      <c r="C99" s="13" t="s">
        <v>1155</v>
      </c>
      <c r="D99" s="14" t="s">
        <v>1254</v>
      </c>
      <c r="E99" s="15">
        <v>1</v>
      </c>
      <c r="F99" s="15">
        <v>40</v>
      </c>
      <c r="G99" s="15">
        <v>4</v>
      </c>
      <c r="H99" s="10">
        <v>464976.44141864427</v>
      </c>
      <c r="I99" s="10">
        <v>1000000</v>
      </c>
      <c r="J99" s="10">
        <v>514976.44141864427</v>
      </c>
      <c r="K99" s="10">
        <v>1050000</v>
      </c>
      <c r="L99" s="10">
        <v>564976.44141864427</v>
      </c>
      <c r="M99" s="10">
        <v>1100000</v>
      </c>
      <c r="N99" s="10">
        <v>614976.44141864427</v>
      </c>
      <c r="O99" s="10">
        <v>1150000</v>
      </c>
      <c r="P99" s="16">
        <v>664976.44141864427</v>
      </c>
      <c r="Q99" s="17">
        <v>1200000</v>
      </c>
      <c r="R99" s="10">
        <f t="shared" si="11"/>
        <v>508126.25518229447</v>
      </c>
      <c r="S99" s="10">
        <f t="shared" si="12"/>
        <v>1092800</v>
      </c>
      <c r="T99" s="10">
        <f t="shared" si="13"/>
        <v>562766.25518229441</v>
      </c>
      <c r="U99" s="10">
        <f t="shared" si="14"/>
        <v>1147440</v>
      </c>
      <c r="V99" s="10">
        <f t="shared" si="15"/>
        <v>617406.25518229441</v>
      </c>
      <c r="W99" s="10">
        <f t="shared" si="16"/>
        <v>1202080</v>
      </c>
      <c r="X99" s="10">
        <f t="shared" si="17"/>
        <v>672046.25518229441</v>
      </c>
      <c r="Y99" s="10">
        <f t="shared" si="18"/>
        <v>1256720</v>
      </c>
      <c r="Z99" s="10">
        <f t="shared" si="19"/>
        <v>726686.25518229441</v>
      </c>
      <c r="AA99" s="10">
        <f t="shared" si="20"/>
        <v>1311360</v>
      </c>
    </row>
    <row r="100" spans="1:28" ht="9.75" hidden="1" customHeight="1" x14ac:dyDescent="0.25">
      <c r="A100" s="12">
        <v>95</v>
      </c>
      <c r="B100" s="6" t="s">
        <v>1254</v>
      </c>
      <c r="C100" s="13" t="s">
        <v>927</v>
      </c>
      <c r="D100" s="14" t="s">
        <v>1254</v>
      </c>
      <c r="E100" s="15">
        <v>3</v>
      </c>
      <c r="F100" s="15">
        <v>40</v>
      </c>
      <c r="G100" s="15">
        <v>2</v>
      </c>
      <c r="H100" s="10">
        <v>2016588.1380621474</v>
      </c>
      <c r="I100" s="10">
        <v>1000000</v>
      </c>
      <c r="J100" s="10">
        <v>2066588.1380621474</v>
      </c>
      <c r="K100" s="10">
        <v>1050000</v>
      </c>
      <c r="L100" s="10">
        <v>2116588.1380621474</v>
      </c>
      <c r="M100" s="10">
        <v>1100000</v>
      </c>
      <c r="N100" s="10">
        <v>2166588.1380621474</v>
      </c>
      <c r="O100" s="10">
        <v>1150000</v>
      </c>
      <c r="P100" s="16">
        <v>2216588.1380621474</v>
      </c>
      <c r="Q100" s="17">
        <v>1200000</v>
      </c>
      <c r="R100" s="10">
        <f t="shared" si="11"/>
        <v>2203727.5172743145</v>
      </c>
      <c r="S100" s="10">
        <f t="shared" si="12"/>
        <v>1092800</v>
      </c>
      <c r="T100" s="10">
        <f t="shared" si="13"/>
        <v>2258367.5172743145</v>
      </c>
      <c r="U100" s="10">
        <f t="shared" si="14"/>
        <v>1147440</v>
      </c>
      <c r="V100" s="10">
        <f t="shared" si="15"/>
        <v>2313007.5172743145</v>
      </c>
      <c r="W100" s="10">
        <f t="shared" si="16"/>
        <v>1202080</v>
      </c>
      <c r="X100" s="10">
        <f t="shared" si="17"/>
        <v>2367647.5172743145</v>
      </c>
      <c r="Y100" s="10">
        <f t="shared" si="18"/>
        <v>1256720</v>
      </c>
      <c r="Z100" s="10">
        <f t="shared" si="19"/>
        <v>2422287.5172743145</v>
      </c>
      <c r="AA100" s="10">
        <f t="shared" si="20"/>
        <v>1311360</v>
      </c>
    </row>
    <row r="101" spans="1:28" ht="9.75" hidden="1" customHeight="1" x14ac:dyDescent="0.25">
      <c r="A101" s="12">
        <v>96</v>
      </c>
      <c r="B101" s="6" t="s">
        <v>1254</v>
      </c>
      <c r="C101" s="13" t="s">
        <v>913</v>
      </c>
      <c r="D101" s="14" t="s">
        <v>1254</v>
      </c>
      <c r="E101" s="15">
        <v>1</v>
      </c>
      <c r="F101" s="15">
        <v>40</v>
      </c>
      <c r="G101" s="15">
        <v>2</v>
      </c>
      <c r="H101" s="10">
        <v>447925.76343355083</v>
      </c>
      <c r="I101" s="10">
        <v>1000000</v>
      </c>
      <c r="J101" s="10">
        <v>497925.76343355083</v>
      </c>
      <c r="K101" s="10">
        <v>1050000</v>
      </c>
      <c r="L101" s="10">
        <v>547925.76343355083</v>
      </c>
      <c r="M101" s="10">
        <v>1100000</v>
      </c>
      <c r="N101" s="10">
        <v>597925.76343355083</v>
      </c>
      <c r="O101" s="10">
        <v>1150000</v>
      </c>
      <c r="P101" s="16">
        <v>647925.76343355083</v>
      </c>
      <c r="Q101" s="17">
        <v>1200000</v>
      </c>
      <c r="R101" s="10">
        <f t="shared" si="11"/>
        <v>489493.27428018436</v>
      </c>
      <c r="S101" s="10">
        <f t="shared" si="12"/>
        <v>1092800</v>
      </c>
      <c r="T101" s="10">
        <f t="shared" si="13"/>
        <v>544133.2742801843</v>
      </c>
      <c r="U101" s="10">
        <f t="shared" si="14"/>
        <v>1147440</v>
      </c>
      <c r="V101" s="10">
        <f t="shared" si="15"/>
        <v>598773.2742801843</v>
      </c>
      <c r="W101" s="10">
        <f t="shared" si="16"/>
        <v>1202080</v>
      </c>
      <c r="X101" s="10">
        <f t="shared" si="17"/>
        <v>653413.2742801843</v>
      </c>
      <c r="Y101" s="10">
        <f t="shared" si="18"/>
        <v>1256720</v>
      </c>
      <c r="Z101" s="10">
        <f t="shared" si="19"/>
        <v>708053.2742801843</v>
      </c>
      <c r="AA101" s="10">
        <f t="shared" si="20"/>
        <v>1311360</v>
      </c>
    </row>
    <row r="102" spans="1:28" ht="9.75" hidden="1" customHeight="1" x14ac:dyDescent="0.25">
      <c r="A102" s="12">
        <v>97</v>
      </c>
      <c r="B102" s="6" t="s">
        <v>1254</v>
      </c>
      <c r="C102" s="13" t="s">
        <v>1277</v>
      </c>
      <c r="D102" s="14" t="s">
        <v>1254</v>
      </c>
      <c r="E102" s="15">
        <v>1</v>
      </c>
      <c r="F102" s="15">
        <v>40</v>
      </c>
      <c r="G102" s="15">
        <v>1</v>
      </c>
      <c r="H102" s="10">
        <v>447925.76343355083</v>
      </c>
      <c r="I102" s="10">
        <v>1000000</v>
      </c>
      <c r="J102" s="10">
        <v>497925.76343355083</v>
      </c>
      <c r="K102" s="10">
        <v>1050000</v>
      </c>
      <c r="L102" s="10">
        <v>547925.76343355083</v>
      </c>
      <c r="M102" s="10">
        <v>1100000</v>
      </c>
      <c r="N102" s="10">
        <v>597925.76343355083</v>
      </c>
      <c r="O102" s="10">
        <v>1150000</v>
      </c>
      <c r="P102" s="16">
        <v>647925.76343355083</v>
      </c>
      <c r="Q102" s="17">
        <v>1200000</v>
      </c>
      <c r="R102" s="10">
        <f t="shared" si="11"/>
        <v>489493.27428018436</v>
      </c>
      <c r="S102" s="10">
        <f t="shared" si="12"/>
        <v>1092800</v>
      </c>
      <c r="T102" s="10">
        <f t="shared" si="13"/>
        <v>544133.2742801843</v>
      </c>
      <c r="U102" s="10">
        <f t="shared" si="14"/>
        <v>1147440</v>
      </c>
      <c r="V102" s="10">
        <f t="shared" si="15"/>
        <v>598773.2742801843</v>
      </c>
      <c r="W102" s="10">
        <f t="shared" si="16"/>
        <v>1202080</v>
      </c>
      <c r="X102" s="10">
        <f t="shared" si="17"/>
        <v>653413.2742801843</v>
      </c>
      <c r="Y102" s="10">
        <f t="shared" si="18"/>
        <v>1256720</v>
      </c>
      <c r="Z102" s="10">
        <f t="shared" si="19"/>
        <v>708053.2742801843</v>
      </c>
      <c r="AA102" s="10">
        <f t="shared" si="20"/>
        <v>1311360</v>
      </c>
    </row>
    <row r="103" spans="1:28" ht="9.75" hidden="1" customHeight="1" x14ac:dyDescent="0.25">
      <c r="A103" s="12">
        <v>98</v>
      </c>
      <c r="B103" s="6" t="s">
        <v>1254</v>
      </c>
      <c r="C103" s="13" t="s">
        <v>1028</v>
      </c>
      <c r="D103" s="14" t="s">
        <v>1254</v>
      </c>
      <c r="E103" s="15">
        <v>1</v>
      </c>
      <c r="F103" s="15">
        <v>40</v>
      </c>
      <c r="G103" s="15">
        <v>2</v>
      </c>
      <c r="H103" s="10">
        <v>379723.05149317707</v>
      </c>
      <c r="I103" s="10">
        <v>1000000</v>
      </c>
      <c r="J103" s="10">
        <v>429723.05149317707</v>
      </c>
      <c r="K103" s="10">
        <v>1050000</v>
      </c>
      <c r="L103" s="10">
        <v>479723.05149317707</v>
      </c>
      <c r="M103" s="10">
        <v>1100000</v>
      </c>
      <c r="N103" s="10">
        <v>529723.05149317707</v>
      </c>
      <c r="O103" s="10">
        <v>1150000</v>
      </c>
      <c r="P103" s="16">
        <v>579723.05149317707</v>
      </c>
      <c r="Q103" s="17">
        <v>1200000</v>
      </c>
      <c r="R103" s="10">
        <f t="shared" si="11"/>
        <v>414961.35067174392</v>
      </c>
      <c r="S103" s="10">
        <f t="shared" si="12"/>
        <v>1092800</v>
      </c>
      <c r="T103" s="10">
        <f t="shared" si="13"/>
        <v>469601.35067174392</v>
      </c>
      <c r="U103" s="10">
        <f t="shared" si="14"/>
        <v>1147440</v>
      </c>
      <c r="V103" s="10">
        <f t="shared" si="15"/>
        <v>524241.35067174392</v>
      </c>
      <c r="W103" s="10">
        <f t="shared" si="16"/>
        <v>1202080</v>
      </c>
      <c r="X103" s="10">
        <f t="shared" si="17"/>
        <v>578881.35067174386</v>
      </c>
      <c r="Y103" s="10">
        <f t="shared" si="18"/>
        <v>1256720</v>
      </c>
      <c r="Z103" s="10">
        <f t="shared" si="19"/>
        <v>633521.35067174386</v>
      </c>
      <c r="AA103" s="10">
        <f t="shared" si="20"/>
        <v>1311360</v>
      </c>
    </row>
    <row r="104" spans="1:28" ht="9.75" hidden="1" customHeight="1" x14ac:dyDescent="0.25">
      <c r="A104" s="12">
        <v>99</v>
      </c>
      <c r="B104" s="6" t="s">
        <v>1254</v>
      </c>
      <c r="C104" s="13" t="s">
        <v>417</v>
      </c>
      <c r="D104" s="14" t="s">
        <v>1254</v>
      </c>
      <c r="E104" s="15">
        <v>1</v>
      </c>
      <c r="F104" s="15">
        <v>40</v>
      </c>
      <c r="G104" s="15">
        <v>2</v>
      </c>
      <c r="H104" s="10">
        <v>482027.11940373771</v>
      </c>
      <c r="I104" s="10">
        <v>1000000</v>
      </c>
      <c r="J104" s="10">
        <v>532027.11940373771</v>
      </c>
      <c r="K104" s="10">
        <v>1050000</v>
      </c>
      <c r="L104" s="10">
        <v>582027.11940373771</v>
      </c>
      <c r="M104" s="10">
        <v>1100000</v>
      </c>
      <c r="N104" s="10">
        <v>632027.11940373771</v>
      </c>
      <c r="O104" s="10">
        <v>1150000</v>
      </c>
      <c r="P104" s="16">
        <v>682027.11940373771</v>
      </c>
      <c r="Q104" s="17">
        <v>1200000</v>
      </c>
      <c r="R104" s="10">
        <f t="shared" si="11"/>
        <v>526759.23608440452</v>
      </c>
      <c r="S104" s="10">
        <f t="shared" si="12"/>
        <v>1092800</v>
      </c>
      <c r="T104" s="10">
        <f t="shared" si="13"/>
        <v>581399.23608440452</v>
      </c>
      <c r="U104" s="10">
        <f t="shared" si="14"/>
        <v>1147440</v>
      </c>
      <c r="V104" s="10">
        <f t="shared" si="15"/>
        <v>636039.23608440452</v>
      </c>
      <c r="W104" s="10">
        <f t="shared" si="16"/>
        <v>1202080</v>
      </c>
      <c r="X104" s="10">
        <f t="shared" si="17"/>
        <v>690679.23608440452</v>
      </c>
      <c r="Y104" s="10">
        <f t="shared" si="18"/>
        <v>1256720</v>
      </c>
      <c r="Z104" s="10">
        <f t="shared" si="19"/>
        <v>745319.23608440452</v>
      </c>
      <c r="AA104" s="10">
        <f t="shared" si="20"/>
        <v>1311360</v>
      </c>
    </row>
    <row r="105" spans="1:28" ht="9.75" hidden="1" customHeight="1" x14ac:dyDescent="0.25">
      <c r="A105" s="12">
        <v>100</v>
      </c>
      <c r="B105" s="6" t="s">
        <v>1254</v>
      </c>
      <c r="C105" s="13" t="s">
        <v>1080</v>
      </c>
      <c r="D105" s="14" t="s">
        <v>1254</v>
      </c>
      <c r="E105" s="15">
        <v>1</v>
      </c>
      <c r="F105" s="15">
        <v>40</v>
      </c>
      <c r="G105" s="15">
        <v>2</v>
      </c>
      <c r="H105" s="10">
        <v>482027.11940373771</v>
      </c>
      <c r="I105" s="10">
        <v>1000000</v>
      </c>
      <c r="J105" s="10">
        <v>532027.11940373771</v>
      </c>
      <c r="K105" s="10">
        <v>1050000</v>
      </c>
      <c r="L105" s="10">
        <v>582027.11940373771</v>
      </c>
      <c r="M105" s="10">
        <v>1100000</v>
      </c>
      <c r="N105" s="10">
        <v>632027.11940373771</v>
      </c>
      <c r="O105" s="10">
        <v>1150000</v>
      </c>
      <c r="P105" s="16">
        <v>682027.11940373771</v>
      </c>
      <c r="Q105" s="17">
        <v>1200000</v>
      </c>
      <c r="R105" s="10">
        <f t="shared" si="11"/>
        <v>526759.23608440452</v>
      </c>
      <c r="S105" s="10">
        <f t="shared" si="12"/>
        <v>1092800</v>
      </c>
      <c r="T105" s="10">
        <f t="shared" si="13"/>
        <v>581399.23608440452</v>
      </c>
      <c r="U105" s="10">
        <f t="shared" si="14"/>
        <v>1147440</v>
      </c>
      <c r="V105" s="10">
        <f t="shared" si="15"/>
        <v>636039.23608440452</v>
      </c>
      <c r="W105" s="10">
        <f t="shared" si="16"/>
        <v>1202080</v>
      </c>
      <c r="X105" s="10">
        <f t="shared" si="17"/>
        <v>690679.23608440452</v>
      </c>
      <c r="Y105" s="10">
        <f t="shared" si="18"/>
        <v>1256720</v>
      </c>
      <c r="Z105" s="10">
        <f t="shared" si="19"/>
        <v>745319.23608440452</v>
      </c>
      <c r="AA105" s="10">
        <f t="shared" si="20"/>
        <v>1311360</v>
      </c>
    </row>
    <row r="106" spans="1:28" ht="9.75" hidden="1" customHeight="1" x14ac:dyDescent="0.25">
      <c r="A106" s="12">
        <v>101</v>
      </c>
      <c r="B106" s="6" t="s">
        <v>1254</v>
      </c>
      <c r="C106" s="13" t="s">
        <v>325</v>
      </c>
      <c r="D106" s="14" t="s">
        <v>1254</v>
      </c>
      <c r="E106" s="15">
        <v>1</v>
      </c>
      <c r="F106" s="15">
        <v>40</v>
      </c>
      <c r="G106" s="15">
        <v>1</v>
      </c>
      <c r="H106" s="10">
        <v>1470966.4425391573</v>
      </c>
      <c r="I106" s="10">
        <v>1000000</v>
      </c>
      <c r="J106" s="10">
        <v>1520966.4425391573</v>
      </c>
      <c r="K106" s="10">
        <v>1050000</v>
      </c>
      <c r="L106" s="10">
        <v>1570966.4425391573</v>
      </c>
      <c r="M106" s="10">
        <v>1100000</v>
      </c>
      <c r="N106" s="10">
        <v>1620966.4425391573</v>
      </c>
      <c r="O106" s="10">
        <v>1150000</v>
      </c>
      <c r="P106" s="16">
        <v>1670966.4425391573</v>
      </c>
      <c r="Q106" s="17">
        <v>1200000</v>
      </c>
      <c r="R106" s="10">
        <f t="shared" si="11"/>
        <v>1607472.128406791</v>
      </c>
      <c r="S106" s="10">
        <f t="shared" si="12"/>
        <v>1092800</v>
      </c>
      <c r="T106" s="10">
        <f t="shared" si="13"/>
        <v>1662112.128406791</v>
      </c>
      <c r="U106" s="10">
        <f t="shared" si="14"/>
        <v>1147440</v>
      </c>
      <c r="V106" s="10">
        <f t="shared" si="15"/>
        <v>1716752.128406791</v>
      </c>
      <c r="W106" s="10">
        <f t="shared" si="16"/>
        <v>1202080</v>
      </c>
      <c r="X106" s="10">
        <f t="shared" si="17"/>
        <v>1771392.128406791</v>
      </c>
      <c r="Y106" s="10">
        <f t="shared" si="18"/>
        <v>1256720</v>
      </c>
      <c r="Z106" s="10">
        <f t="shared" si="19"/>
        <v>1826032.128406791</v>
      </c>
      <c r="AA106" s="10">
        <f t="shared" si="20"/>
        <v>1311360</v>
      </c>
    </row>
    <row r="107" spans="1:28" ht="9.75" hidden="1" customHeight="1" x14ac:dyDescent="0.25">
      <c r="A107" s="12">
        <v>102</v>
      </c>
      <c r="B107" s="6" t="s">
        <v>1254</v>
      </c>
      <c r="C107" s="13" t="s">
        <v>1278</v>
      </c>
      <c r="D107" s="14" t="s">
        <v>1254</v>
      </c>
      <c r="E107" s="15">
        <v>6</v>
      </c>
      <c r="F107" s="15">
        <v>40</v>
      </c>
      <c r="G107" s="15">
        <v>1</v>
      </c>
      <c r="H107" s="10">
        <v>4403683.0559752295</v>
      </c>
      <c r="I107" s="10">
        <v>1000000</v>
      </c>
      <c r="J107" s="10">
        <v>4453683.0559752295</v>
      </c>
      <c r="K107" s="10">
        <v>1050000</v>
      </c>
      <c r="L107" s="10">
        <v>4503683.0559752295</v>
      </c>
      <c r="M107" s="10">
        <v>1100000</v>
      </c>
      <c r="N107" s="10">
        <v>4553683.0559752295</v>
      </c>
      <c r="O107" s="10">
        <v>1150000</v>
      </c>
      <c r="P107" s="16">
        <v>4603683.0559752295</v>
      </c>
      <c r="Q107" s="17">
        <v>1200000</v>
      </c>
      <c r="R107" s="10">
        <f t="shared" si="11"/>
        <v>4812344.8435697304</v>
      </c>
      <c r="S107" s="10">
        <f t="shared" si="12"/>
        <v>1092800</v>
      </c>
      <c r="T107" s="10">
        <f t="shared" si="13"/>
        <v>4866984.8435697304</v>
      </c>
      <c r="U107" s="10">
        <f t="shared" si="14"/>
        <v>1147440</v>
      </c>
      <c r="V107" s="10">
        <f t="shared" si="15"/>
        <v>4921624.8435697304</v>
      </c>
      <c r="W107" s="10">
        <f t="shared" si="16"/>
        <v>1202080</v>
      </c>
      <c r="X107" s="10">
        <f t="shared" si="17"/>
        <v>4976264.8435697304</v>
      </c>
      <c r="Y107" s="10">
        <f t="shared" si="18"/>
        <v>1256720</v>
      </c>
      <c r="Z107" s="10">
        <f t="shared" si="19"/>
        <v>5030904.8435697304</v>
      </c>
      <c r="AA107" s="10">
        <f t="shared" si="20"/>
        <v>1311360</v>
      </c>
    </row>
    <row r="108" spans="1:28" ht="9.75" hidden="1" customHeight="1" x14ac:dyDescent="0.25">
      <c r="A108" s="12">
        <v>103</v>
      </c>
      <c r="B108" s="6" t="s">
        <v>1254</v>
      </c>
      <c r="C108" s="13" t="s">
        <v>1279</v>
      </c>
      <c r="D108" s="14" t="s">
        <v>1254</v>
      </c>
      <c r="E108" s="15">
        <v>3</v>
      </c>
      <c r="F108" s="15">
        <v>40</v>
      </c>
      <c r="G108" s="15">
        <v>1</v>
      </c>
      <c r="H108" s="10">
        <v>1914284.070151587</v>
      </c>
      <c r="I108" s="10">
        <v>1000000</v>
      </c>
      <c r="J108" s="10">
        <v>1964284.070151587</v>
      </c>
      <c r="K108" s="10">
        <v>1050000</v>
      </c>
      <c r="L108" s="10">
        <v>2014284.070151587</v>
      </c>
      <c r="M108" s="10">
        <v>1100000</v>
      </c>
      <c r="N108" s="10">
        <v>2064284.070151587</v>
      </c>
      <c r="O108" s="10">
        <v>1150000</v>
      </c>
      <c r="P108" s="16">
        <v>2114284.070151587</v>
      </c>
      <c r="Q108" s="17">
        <v>1200000</v>
      </c>
      <c r="R108" s="10">
        <f t="shared" si="11"/>
        <v>2091929.6318616543</v>
      </c>
      <c r="S108" s="10">
        <f t="shared" si="12"/>
        <v>1092800</v>
      </c>
      <c r="T108" s="10">
        <f t="shared" si="13"/>
        <v>2146569.6318616541</v>
      </c>
      <c r="U108" s="10">
        <f t="shared" si="14"/>
        <v>1147440</v>
      </c>
      <c r="V108" s="10">
        <f t="shared" si="15"/>
        <v>2201209.6318616541</v>
      </c>
      <c r="W108" s="10">
        <f t="shared" si="16"/>
        <v>1202080</v>
      </c>
      <c r="X108" s="10">
        <f t="shared" si="17"/>
        <v>2255849.6318616541</v>
      </c>
      <c r="Y108" s="10">
        <f t="shared" si="18"/>
        <v>1256720</v>
      </c>
      <c r="Z108" s="10">
        <f t="shared" si="19"/>
        <v>2310489.6318616541</v>
      </c>
      <c r="AA108" s="10">
        <f t="shared" si="20"/>
        <v>1311360</v>
      </c>
    </row>
    <row r="109" spans="1:28" ht="9.75" hidden="1" customHeight="1" x14ac:dyDescent="0.25">
      <c r="A109" s="12">
        <v>104</v>
      </c>
      <c r="B109" s="6" t="s">
        <v>1254</v>
      </c>
      <c r="C109" s="13" t="s">
        <v>255</v>
      </c>
      <c r="D109" s="14" t="s">
        <v>1254</v>
      </c>
      <c r="E109" s="15">
        <v>3</v>
      </c>
      <c r="F109" s="15">
        <v>40</v>
      </c>
      <c r="G109" s="15">
        <v>1</v>
      </c>
      <c r="H109" s="10">
        <v>2016588.1380621474</v>
      </c>
      <c r="I109" s="10">
        <v>1000000</v>
      </c>
      <c r="J109" s="10">
        <v>2066588.1380621474</v>
      </c>
      <c r="K109" s="10">
        <v>1050000</v>
      </c>
      <c r="L109" s="10">
        <v>2116588.1380621474</v>
      </c>
      <c r="M109" s="10">
        <v>1100000</v>
      </c>
      <c r="N109" s="10">
        <v>2166588.1380621474</v>
      </c>
      <c r="O109" s="10">
        <v>1150000</v>
      </c>
      <c r="P109" s="16">
        <v>2216588.1380621474</v>
      </c>
      <c r="Q109" s="17">
        <v>1200000</v>
      </c>
      <c r="R109" s="10">
        <f t="shared" si="11"/>
        <v>2203727.5172743145</v>
      </c>
      <c r="S109" s="10">
        <f t="shared" si="12"/>
        <v>1092800</v>
      </c>
      <c r="T109" s="10">
        <f t="shared" si="13"/>
        <v>2258367.5172743145</v>
      </c>
      <c r="U109" s="10">
        <f t="shared" si="14"/>
        <v>1147440</v>
      </c>
      <c r="V109" s="10">
        <f t="shared" si="15"/>
        <v>2313007.5172743145</v>
      </c>
      <c r="W109" s="10">
        <f t="shared" si="16"/>
        <v>1202080</v>
      </c>
      <c r="X109" s="10">
        <f t="shared" si="17"/>
        <v>2367647.5172743145</v>
      </c>
      <c r="Y109" s="10">
        <f t="shared" si="18"/>
        <v>1256720</v>
      </c>
      <c r="Z109" s="10">
        <f t="shared" si="19"/>
        <v>2422287.5172743145</v>
      </c>
      <c r="AA109" s="10">
        <f t="shared" si="20"/>
        <v>1311360</v>
      </c>
    </row>
    <row r="110" spans="1:28" ht="9.75" hidden="1" customHeight="1" x14ac:dyDescent="0.25">
      <c r="A110" s="12">
        <v>105</v>
      </c>
      <c r="B110" s="6" t="s">
        <v>1254</v>
      </c>
      <c r="C110" s="13" t="s">
        <v>57</v>
      </c>
      <c r="D110" s="14" t="s">
        <v>1254</v>
      </c>
      <c r="E110" s="15">
        <v>3</v>
      </c>
      <c r="F110" s="15">
        <v>40</v>
      </c>
      <c r="G110" s="15">
        <v>2</v>
      </c>
      <c r="H110" s="10">
        <v>2016588.1380621474</v>
      </c>
      <c r="I110" s="10">
        <v>1000000</v>
      </c>
      <c r="J110" s="10">
        <v>2066588.1380621474</v>
      </c>
      <c r="K110" s="10">
        <v>1050000</v>
      </c>
      <c r="L110" s="10">
        <v>2116588.1380621474</v>
      </c>
      <c r="M110" s="10">
        <v>1100000</v>
      </c>
      <c r="N110" s="10">
        <v>2166588.1380621474</v>
      </c>
      <c r="O110" s="10">
        <v>1150000</v>
      </c>
      <c r="P110" s="16">
        <v>2216588.1380621474</v>
      </c>
      <c r="Q110" s="17">
        <v>1200000</v>
      </c>
      <c r="R110" s="10">
        <f t="shared" si="11"/>
        <v>2203727.5172743145</v>
      </c>
      <c r="S110" s="10">
        <f t="shared" si="12"/>
        <v>1092800</v>
      </c>
      <c r="T110" s="10">
        <f t="shared" si="13"/>
        <v>2258367.5172743145</v>
      </c>
      <c r="U110" s="10">
        <f t="shared" si="14"/>
        <v>1147440</v>
      </c>
      <c r="V110" s="10">
        <f t="shared" si="15"/>
        <v>2313007.5172743145</v>
      </c>
      <c r="W110" s="10">
        <f t="shared" si="16"/>
        <v>1202080</v>
      </c>
      <c r="X110" s="10">
        <f t="shared" si="17"/>
        <v>2367647.5172743145</v>
      </c>
      <c r="Y110" s="10">
        <f t="shared" si="18"/>
        <v>1256720</v>
      </c>
      <c r="Z110" s="10">
        <f t="shared" si="19"/>
        <v>2422287.5172743145</v>
      </c>
      <c r="AA110" s="10">
        <f t="shared" si="20"/>
        <v>1311360</v>
      </c>
    </row>
    <row r="111" spans="1:28" ht="33.75" hidden="1" customHeight="1" x14ac:dyDescent="0.25">
      <c r="A111" s="12">
        <v>106</v>
      </c>
      <c r="B111" s="6" t="s">
        <v>1254</v>
      </c>
      <c r="C111" s="13" t="s">
        <v>527</v>
      </c>
      <c r="D111" s="14" t="s">
        <v>1254</v>
      </c>
      <c r="E111" s="15">
        <v>1</v>
      </c>
      <c r="F111" s="15">
        <v>40</v>
      </c>
      <c r="G111" s="15">
        <v>2</v>
      </c>
      <c r="H111" s="10">
        <v>379723.05149317707</v>
      </c>
      <c r="I111" s="10">
        <v>1000000</v>
      </c>
      <c r="J111" s="10">
        <v>429723.05149317707</v>
      </c>
      <c r="K111" s="10">
        <v>1050000</v>
      </c>
      <c r="L111" s="10">
        <v>479723.05149317707</v>
      </c>
      <c r="M111" s="10">
        <v>1100000</v>
      </c>
      <c r="N111" s="10">
        <v>529723.05149317707</v>
      </c>
      <c r="O111" s="10">
        <v>1150000</v>
      </c>
      <c r="P111" s="16">
        <v>579723.05149317707</v>
      </c>
      <c r="Q111" s="17">
        <v>1200000</v>
      </c>
      <c r="R111" s="10">
        <f t="shared" si="11"/>
        <v>414961.35067174392</v>
      </c>
      <c r="S111" s="10">
        <f t="shared" si="12"/>
        <v>1092800</v>
      </c>
      <c r="T111" s="10">
        <f t="shared" si="13"/>
        <v>469601.35067174392</v>
      </c>
      <c r="U111" s="10">
        <f t="shared" si="14"/>
        <v>1147440</v>
      </c>
      <c r="V111" s="10">
        <f>+L111+(L111*$R$4)</f>
        <v>524241.35067174392</v>
      </c>
      <c r="W111" s="10">
        <f t="shared" si="16"/>
        <v>1202080</v>
      </c>
      <c r="X111" s="10">
        <f t="shared" si="17"/>
        <v>578881.35067174386</v>
      </c>
      <c r="Y111" s="10">
        <f t="shared" si="18"/>
        <v>1256720</v>
      </c>
      <c r="Z111" s="10">
        <f t="shared" si="19"/>
        <v>633521.35067174386</v>
      </c>
      <c r="AA111" s="10">
        <f t="shared" si="20"/>
        <v>1311360</v>
      </c>
    </row>
    <row r="112" spans="1:28" ht="9.75" hidden="1" customHeight="1" x14ac:dyDescent="0.25">
      <c r="A112" s="12">
        <v>107</v>
      </c>
      <c r="B112" s="6" t="s">
        <v>1254</v>
      </c>
      <c r="C112" s="13" t="s">
        <v>707</v>
      </c>
      <c r="D112" s="14" t="s">
        <v>1254</v>
      </c>
      <c r="E112" s="15">
        <v>3</v>
      </c>
      <c r="F112" s="15">
        <v>40</v>
      </c>
      <c r="G112" s="15">
        <v>2</v>
      </c>
      <c r="H112" s="10">
        <v>2425804.40970439</v>
      </c>
      <c r="I112" s="10">
        <v>1000000</v>
      </c>
      <c r="J112" s="10">
        <v>2475804.40970439</v>
      </c>
      <c r="K112" s="10">
        <v>1050000</v>
      </c>
      <c r="L112" s="10">
        <v>2525804.40970439</v>
      </c>
      <c r="M112" s="10">
        <v>1100000</v>
      </c>
      <c r="N112" s="10">
        <v>2575804.40970439</v>
      </c>
      <c r="O112" s="10">
        <v>1150000</v>
      </c>
      <c r="P112" s="16">
        <v>2625804.40970439</v>
      </c>
      <c r="Q112" s="17">
        <v>1200000</v>
      </c>
      <c r="R112" s="10">
        <f t="shared" si="11"/>
        <v>2650919.0589249572</v>
      </c>
      <c r="S112" s="10">
        <f t="shared" si="12"/>
        <v>1092800</v>
      </c>
      <c r="T112" s="10">
        <f t="shared" si="13"/>
        <v>2705559.0589249572</v>
      </c>
      <c r="U112" s="10">
        <f t="shared" si="14"/>
        <v>1147440</v>
      </c>
      <c r="V112" s="10">
        <f t="shared" si="15"/>
        <v>2760199.0589249572</v>
      </c>
      <c r="W112" s="10">
        <f t="shared" si="16"/>
        <v>1202080</v>
      </c>
      <c r="X112" s="10">
        <f t="shared" si="17"/>
        <v>2814839.0589249572</v>
      </c>
      <c r="Y112" s="10">
        <f t="shared" si="18"/>
        <v>1256720</v>
      </c>
      <c r="Z112" s="10">
        <f t="shared" si="19"/>
        <v>2869479.0589249572</v>
      </c>
      <c r="AA112" s="10">
        <f t="shared" si="20"/>
        <v>1311360</v>
      </c>
    </row>
    <row r="113" spans="1:27" ht="9.75" hidden="1" customHeight="1" x14ac:dyDescent="0.25">
      <c r="A113" s="12">
        <v>108</v>
      </c>
      <c r="B113" s="6" t="s">
        <v>1254</v>
      </c>
      <c r="C113" s="13" t="s">
        <v>801</v>
      </c>
      <c r="D113" s="14" t="s">
        <v>1254</v>
      </c>
      <c r="E113" s="15">
        <v>1</v>
      </c>
      <c r="F113" s="15">
        <v>40</v>
      </c>
      <c r="G113" s="15">
        <v>2</v>
      </c>
      <c r="H113" s="10">
        <v>720736.61119504599</v>
      </c>
      <c r="I113" s="10">
        <v>1000000</v>
      </c>
      <c r="J113" s="10">
        <v>770736.61119504599</v>
      </c>
      <c r="K113" s="10">
        <v>1050000</v>
      </c>
      <c r="L113" s="10">
        <v>820736.61119504599</v>
      </c>
      <c r="M113" s="10">
        <v>1100000</v>
      </c>
      <c r="N113" s="10">
        <v>870736.61119504599</v>
      </c>
      <c r="O113" s="10">
        <v>1150000</v>
      </c>
      <c r="P113" s="16">
        <v>920736.61119504599</v>
      </c>
      <c r="Q113" s="17">
        <v>1200000</v>
      </c>
      <c r="R113" s="10">
        <f t="shared" si="11"/>
        <v>787620.96871394629</v>
      </c>
      <c r="S113" s="10">
        <f t="shared" si="12"/>
        <v>1092800</v>
      </c>
      <c r="T113" s="10">
        <f t="shared" si="13"/>
        <v>842260.96871394629</v>
      </c>
      <c r="U113" s="10">
        <f t="shared" si="14"/>
        <v>1147440</v>
      </c>
      <c r="V113" s="10">
        <f t="shared" si="15"/>
        <v>896900.96871394629</v>
      </c>
      <c r="W113" s="10">
        <f t="shared" si="16"/>
        <v>1202080</v>
      </c>
      <c r="X113" s="10">
        <f t="shared" si="17"/>
        <v>951540.96871394629</v>
      </c>
      <c r="Y113" s="10">
        <f t="shared" si="18"/>
        <v>1256720</v>
      </c>
      <c r="Z113" s="10">
        <f t="shared" si="19"/>
        <v>1006180.9687139463</v>
      </c>
      <c r="AA113" s="10">
        <f t="shared" si="20"/>
        <v>1311360</v>
      </c>
    </row>
    <row r="114" spans="1:27" ht="9.75" hidden="1" customHeight="1" x14ac:dyDescent="0.25">
      <c r="A114" s="12">
        <v>109</v>
      </c>
      <c r="B114" s="6" t="s">
        <v>1254</v>
      </c>
      <c r="C114" s="13" t="s">
        <v>1069</v>
      </c>
      <c r="D114" s="14" t="s">
        <v>1254</v>
      </c>
      <c r="E114" s="15">
        <v>5</v>
      </c>
      <c r="F114" s="15">
        <v>40</v>
      </c>
      <c r="G114" s="15">
        <v>2</v>
      </c>
      <c r="H114" s="10">
        <v>5597230.51493177</v>
      </c>
      <c r="I114" s="10">
        <v>1000000</v>
      </c>
      <c r="J114" s="10">
        <v>5647230.51493177</v>
      </c>
      <c r="K114" s="10">
        <v>1050000</v>
      </c>
      <c r="L114" s="10">
        <v>5697230.51493177</v>
      </c>
      <c r="M114" s="10">
        <v>1100000</v>
      </c>
      <c r="N114" s="10">
        <v>5747230.51493177</v>
      </c>
      <c r="O114" s="10">
        <v>1150000</v>
      </c>
      <c r="P114" s="16">
        <v>5797230.51493177</v>
      </c>
      <c r="Q114" s="17">
        <v>1200000</v>
      </c>
      <c r="R114" s="10">
        <f t="shared" si="11"/>
        <v>6116653.5067174379</v>
      </c>
      <c r="S114" s="10">
        <f t="shared" si="12"/>
        <v>1092800</v>
      </c>
      <c r="T114" s="10">
        <f t="shared" si="13"/>
        <v>6171293.5067174379</v>
      </c>
      <c r="U114" s="10">
        <f t="shared" si="14"/>
        <v>1147440</v>
      </c>
      <c r="V114" s="10">
        <f t="shared" si="15"/>
        <v>6225933.5067174379</v>
      </c>
      <c r="W114" s="10">
        <f t="shared" si="16"/>
        <v>1202080</v>
      </c>
      <c r="X114" s="10">
        <f t="shared" si="17"/>
        <v>6280573.5067174379</v>
      </c>
      <c r="Y114" s="10">
        <f t="shared" si="18"/>
        <v>1256720</v>
      </c>
      <c r="Z114" s="10">
        <f t="shared" si="19"/>
        <v>6335213.5067174379</v>
      </c>
      <c r="AA114" s="10">
        <f t="shared" si="20"/>
        <v>1311360</v>
      </c>
    </row>
    <row r="115" spans="1:27" ht="9.75" hidden="1" customHeight="1" x14ac:dyDescent="0.25">
      <c r="A115" s="12">
        <v>110</v>
      </c>
      <c r="B115" s="6" t="s">
        <v>1254</v>
      </c>
      <c r="C115" s="13" t="s">
        <v>474</v>
      </c>
      <c r="D115" s="14" t="s">
        <v>1254</v>
      </c>
      <c r="E115" s="15">
        <v>1</v>
      </c>
      <c r="F115" s="15">
        <v>40</v>
      </c>
      <c r="G115" s="15">
        <v>1</v>
      </c>
      <c r="H115" s="10">
        <v>413824.40746336395</v>
      </c>
      <c r="I115" s="10">
        <v>1000000</v>
      </c>
      <c r="J115" s="10">
        <v>463824.40746336395</v>
      </c>
      <c r="K115" s="10">
        <v>1050000</v>
      </c>
      <c r="L115" s="10">
        <v>513824.40746336395</v>
      </c>
      <c r="M115" s="10">
        <v>1100000</v>
      </c>
      <c r="N115" s="10">
        <v>563824.40746336395</v>
      </c>
      <c r="O115" s="10">
        <v>1150000</v>
      </c>
      <c r="P115" s="16">
        <v>613824.40746336395</v>
      </c>
      <c r="Q115" s="17">
        <v>1200000</v>
      </c>
      <c r="R115" s="10">
        <f t="shared" si="11"/>
        <v>452227.31247596414</v>
      </c>
      <c r="S115" s="10">
        <f t="shared" si="12"/>
        <v>1092800</v>
      </c>
      <c r="T115" s="10">
        <f t="shared" si="13"/>
        <v>506867.31247596414</v>
      </c>
      <c r="U115" s="10">
        <f t="shared" si="14"/>
        <v>1147440</v>
      </c>
      <c r="V115" s="10">
        <f t="shared" si="15"/>
        <v>561507.31247596408</v>
      </c>
      <c r="W115" s="10">
        <f t="shared" si="16"/>
        <v>1202080</v>
      </c>
      <c r="X115" s="10">
        <f t="shared" si="17"/>
        <v>616147.31247596408</v>
      </c>
      <c r="Y115" s="10">
        <f t="shared" si="18"/>
        <v>1256720</v>
      </c>
      <c r="Z115" s="10">
        <f t="shared" si="19"/>
        <v>670787.31247596408</v>
      </c>
      <c r="AA115" s="10">
        <f t="shared" si="20"/>
        <v>1311360</v>
      </c>
    </row>
    <row r="116" spans="1:27" ht="9.75" hidden="1" customHeight="1" x14ac:dyDescent="0.25">
      <c r="A116" s="12">
        <v>111</v>
      </c>
      <c r="B116" s="6" t="s">
        <v>1254</v>
      </c>
      <c r="C116" s="13" t="s">
        <v>1280</v>
      </c>
      <c r="D116" s="14" t="s">
        <v>1254</v>
      </c>
      <c r="E116" s="15">
        <v>1</v>
      </c>
      <c r="F116" s="15">
        <v>40</v>
      </c>
      <c r="G116" s="15">
        <v>1</v>
      </c>
      <c r="H116" s="10">
        <v>345621.69552299019</v>
      </c>
      <c r="I116" s="10">
        <v>1000000</v>
      </c>
      <c r="J116" s="10">
        <v>395621.69552299019</v>
      </c>
      <c r="K116" s="10">
        <v>1050000</v>
      </c>
      <c r="L116" s="10">
        <v>445621.69552299019</v>
      </c>
      <c r="M116" s="10">
        <v>1100000</v>
      </c>
      <c r="N116" s="10">
        <v>495621.69552299019</v>
      </c>
      <c r="O116" s="10">
        <v>1150000</v>
      </c>
      <c r="P116" s="16">
        <v>545621.69552299019</v>
      </c>
      <c r="Q116" s="17">
        <v>1200000</v>
      </c>
      <c r="R116" s="10">
        <f t="shared" si="11"/>
        <v>377695.3888675237</v>
      </c>
      <c r="S116" s="10">
        <f t="shared" si="12"/>
        <v>1092800</v>
      </c>
      <c r="T116" s="10">
        <f t="shared" si="13"/>
        <v>432335.3888675237</v>
      </c>
      <c r="U116" s="10">
        <f t="shared" si="14"/>
        <v>1147440</v>
      </c>
      <c r="V116" s="10">
        <f t="shared" si="15"/>
        <v>486975.3888675237</v>
      </c>
      <c r="W116" s="10">
        <f t="shared" si="16"/>
        <v>1202080</v>
      </c>
      <c r="X116" s="10">
        <f t="shared" si="17"/>
        <v>541615.38886752364</v>
      </c>
      <c r="Y116" s="10">
        <f t="shared" si="18"/>
        <v>1256720</v>
      </c>
      <c r="Z116" s="10">
        <f t="shared" si="19"/>
        <v>596255.38886752364</v>
      </c>
      <c r="AA116" s="10">
        <f t="shared" si="20"/>
        <v>1311360</v>
      </c>
    </row>
    <row r="117" spans="1:27" ht="60.75" hidden="1" customHeight="1" x14ac:dyDescent="0.25">
      <c r="A117" s="12">
        <v>112</v>
      </c>
      <c r="B117" s="6" t="s">
        <v>1254</v>
      </c>
      <c r="C117" s="13" t="s">
        <v>54</v>
      </c>
      <c r="D117" s="14" t="s">
        <v>1254</v>
      </c>
      <c r="E117" s="15">
        <v>2</v>
      </c>
      <c r="F117" s="15">
        <v>40</v>
      </c>
      <c r="G117" s="15">
        <v>1</v>
      </c>
      <c r="H117" s="10">
        <v>1334561.0186584098</v>
      </c>
      <c r="I117" s="10">
        <v>1000000</v>
      </c>
      <c r="J117" s="10">
        <v>1384561.0186584098</v>
      </c>
      <c r="K117" s="10">
        <v>1050000</v>
      </c>
      <c r="L117" s="10">
        <v>1434561.0186584098</v>
      </c>
      <c r="M117" s="10">
        <v>1100000</v>
      </c>
      <c r="N117" s="10">
        <v>1484561.0186584098</v>
      </c>
      <c r="O117" s="10">
        <v>1150000</v>
      </c>
      <c r="P117" s="16">
        <v>1534561.0186584098</v>
      </c>
      <c r="Q117" s="17">
        <v>1200000</v>
      </c>
      <c r="R117" s="10">
        <f t="shared" si="11"/>
        <v>1458408.2811899101</v>
      </c>
      <c r="S117" s="10">
        <f t="shared" si="12"/>
        <v>1092800</v>
      </c>
      <c r="T117" s="10">
        <f t="shared" si="13"/>
        <v>1513048.2811899101</v>
      </c>
      <c r="U117" s="10">
        <f t="shared" si="14"/>
        <v>1147440</v>
      </c>
      <c r="V117" s="10">
        <f t="shared" si="15"/>
        <v>1567688.2811899101</v>
      </c>
      <c r="W117" s="10">
        <f t="shared" si="16"/>
        <v>1202080</v>
      </c>
      <c r="X117" s="10">
        <f t="shared" si="17"/>
        <v>1622328.2811899101</v>
      </c>
      <c r="Y117" s="10">
        <f t="shared" si="18"/>
        <v>1256720</v>
      </c>
      <c r="Z117" s="10">
        <f t="shared" si="19"/>
        <v>1676968.2811899101</v>
      </c>
      <c r="AA117" s="10">
        <f t="shared" si="20"/>
        <v>1311360</v>
      </c>
    </row>
    <row r="118" spans="1:27" ht="9.75" hidden="1" customHeight="1" x14ac:dyDescent="0.25">
      <c r="A118" s="12">
        <v>113</v>
      </c>
      <c r="B118" s="6" t="s">
        <v>1254</v>
      </c>
      <c r="C118" s="13" t="s">
        <v>50</v>
      </c>
      <c r="D118" s="14" t="s">
        <v>1254</v>
      </c>
      <c r="E118" s="15">
        <v>1</v>
      </c>
      <c r="F118" s="15">
        <v>40</v>
      </c>
      <c r="G118" s="15">
        <v>2</v>
      </c>
      <c r="H118" s="10">
        <v>345621.69552299019</v>
      </c>
      <c r="I118" s="10">
        <v>1000000</v>
      </c>
      <c r="J118" s="10">
        <v>395621.69552299019</v>
      </c>
      <c r="K118" s="10">
        <v>1050000</v>
      </c>
      <c r="L118" s="10">
        <v>445621.69552299019</v>
      </c>
      <c r="M118" s="10">
        <v>1100000</v>
      </c>
      <c r="N118" s="10">
        <v>495621.69552299019</v>
      </c>
      <c r="O118" s="10">
        <v>1150000</v>
      </c>
      <c r="P118" s="16">
        <v>545621.69552299019</v>
      </c>
      <c r="Q118" s="17">
        <v>1200000</v>
      </c>
      <c r="R118" s="10">
        <f t="shared" si="11"/>
        <v>377695.3888675237</v>
      </c>
      <c r="S118" s="10">
        <f t="shared" si="12"/>
        <v>1092800</v>
      </c>
      <c r="T118" s="10">
        <f t="shared" si="13"/>
        <v>432335.3888675237</v>
      </c>
      <c r="U118" s="10">
        <f t="shared" si="14"/>
        <v>1147440</v>
      </c>
      <c r="V118" s="10">
        <f t="shared" si="15"/>
        <v>486975.3888675237</v>
      </c>
      <c r="W118" s="10">
        <f t="shared" si="16"/>
        <v>1202080</v>
      </c>
      <c r="X118" s="10">
        <f t="shared" si="17"/>
        <v>541615.38886752364</v>
      </c>
      <c r="Y118" s="10">
        <f t="shared" si="18"/>
        <v>1256720</v>
      </c>
      <c r="Z118" s="10">
        <f t="shared" si="19"/>
        <v>596255.38886752364</v>
      </c>
      <c r="AA118" s="10">
        <f t="shared" si="20"/>
        <v>1311360</v>
      </c>
    </row>
    <row r="119" spans="1:27" ht="9.75" hidden="1" customHeight="1" x14ac:dyDescent="0.25">
      <c r="A119" s="12">
        <v>114</v>
      </c>
      <c r="B119" s="6" t="s">
        <v>1254</v>
      </c>
      <c r="C119" s="13" t="s">
        <v>1281</v>
      </c>
      <c r="D119" s="14" t="s">
        <v>1254</v>
      </c>
      <c r="E119" s="15">
        <v>1</v>
      </c>
      <c r="F119" s="15">
        <v>40</v>
      </c>
      <c r="G119" s="15">
        <v>1</v>
      </c>
      <c r="H119" s="10">
        <v>447925.76343355083</v>
      </c>
      <c r="I119" s="10">
        <v>1000000</v>
      </c>
      <c r="J119" s="10">
        <v>497925.76343355083</v>
      </c>
      <c r="K119" s="10">
        <v>1050000</v>
      </c>
      <c r="L119" s="10">
        <v>547925.76343355083</v>
      </c>
      <c r="M119" s="10">
        <v>1100000</v>
      </c>
      <c r="N119" s="10">
        <v>597925.76343355083</v>
      </c>
      <c r="O119" s="10">
        <v>1150000</v>
      </c>
      <c r="P119" s="16">
        <v>647925.76343355083</v>
      </c>
      <c r="Q119" s="17">
        <v>1200000</v>
      </c>
      <c r="R119" s="10">
        <f t="shared" si="11"/>
        <v>489493.27428018436</v>
      </c>
      <c r="S119" s="10">
        <f t="shared" si="12"/>
        <v>1092800</v>
      </c>
      <c r="T119" s="10">
        <f t="shared" si="13"/>
        <v>544133.2742801843</v>
      </c>
      <c r="U119" s="10">
        <f t="shared" si="14"/>
        <v>1147440</v>
      </c>
      <c r="V119" s="10">
        <f t="shared" si="15"/>
        <v>598773.2742801843</v>
      </c>
      <c r="W119" s="10">
        <f t="shared" si="16"/>
        <v>1202080</v>
      </c>
      <c r="X119" s="10">
        <f t="shared" si="17"/>
        <v>653413.2742801843</v>
      </c>
      <c r="Y119" s="10">
        <f t="shared" si="18"/>
        <v>1256720</v>
      </c>
      <c r="Z119" s="10">
        <f t="shared" si="19"/>
        <v>708053.2742801843</v>
      </c>
      <c r="AA119" s="10">
        <f t="shared" si="20"/>
        <v>1311360</v>
      </c>
    </row>
    <row r="120" spans="1:27" ht="9.75" hidden="1" customHeight="1" x14ac:dyDescent="0.25">
      <c r="A120" s="12">
        <v>115</v>
      </c>
      <c r="B120" s="6" t="s">
        <v>1254</v>
      </c>
      <c r="C120" s="13" t="s">
        <v>102</v>
      </c>
      <c r="D120" s="14" t="s">
        <v>1254</v>
      </c>
      <c r="E120" s="15">
        <v>1</v>
      </c>
      <c r="F120" s="15">
        <v>40</v>
      </c>
      <c r="G120" s="15">
        <v>3</v>
      </c>
      <c r="H120" s="10">
        <v>226266.94962733611</v>
      </c>
      <c r="I120" s="10">
        <v>1000000</v>
      </c>
      <c r="J120" s="10">
        <v>276266.94962733611</v>
      </c>
      <c r="K120" s="10">
        <v>1050000</v>
      </c>
      <c r="L120" s="10">
        <v>326266.94962733611</v>
      </c>
      <c r="M120" s="10">
        <v>1100000</v>
      </c>
      <c r="N120" s="10">
        <v>376266.94962733611</v>
      </c>
      <c r="O120" s="10">
        <v>1150000</v>
      </c>
      <c r="P120" s="16">
        <v>426266.94962733611</v>
      </c>
      <c r="Q120" s="17">
        <v>1200000</v>
      </c>
      <c r="R120" s="10">
        <f t="shared" si="11"/>
        <v>247264.5225527529</v>
      </c>
      <c r="S120" s="10">
        <f t="shared" si="12"/>
        <v>1092800</v>
      </c>
      <c r="T120" s="10">
        <f t="shared" si="13"/>
        <v>301904.52255275293</v>
      </c>
      <c r="U120" s="10">
        <f t="shared" si="14"/>
        <v>1147440</v>
      </c>
      <c r="V120" s="10">
        <f t="shared" si="15"/>
        <v>356544.52255275293</v>
      </c>
      <c r="W120" s="10">
        <f t="shared" si="16"/>
        <v>1202080</v>
      </c>
      <c r="X120" s="10">
        <f t="shared" si="17"/>
        <v>411184.52255275293</v>
      </c>
      <c r="Y120" s="10">
        <f t="shared" si="18"/>
        <v>1256720</v>
      </c>
      <c r="Z120" s="10">
        <f t="shared" si="19"/>
        <v>465824.52255275293</v>
      </c>
      <c r="AA120" s="10">
        <f t="shared" si="20"/>
        <v>1311360</v>
      </c>
    </row>
    <row r="121" spans="1:27" ht="9.75" hidden="1" customHeight="1" x14ac:dyDescent="0.25">
      <c r="A121" s="12">
        <v>116</v>
      </c>
      <c r="B121" s="6" t="s">
        <v>1254</v>
      </c>
      <c r="C121" s="13" t="s">
        <v>1282</v>
      </c>
      <c r="D121" s="14" t="s">
        <v>1254</v>
      </c>
      <c r="E121" s="15">
        <v>1</v>
      </c>
      <c r="F121" s="15">
        <v>40</v>
      </c>
      <c r="G121" s="15">
        <v>1</v>
      </c>
      <c r="H121" s="10">
        <v>277418.98358261643</v>
      </c>
      <c r="I121" s="10">
        <v>1000000</v>
      </c>
      <c r="J121" s="10">
        <v>327418.98358261643</v>
      </c>
      <c r="K121" s="10">
        <v>1050000</v>
      </c>
      <c r="L121" s="10">
        <v>377418.98358261643</v>
      </c>
      <c r="M121" s="10">
        <v>1100000</v>
      </c>
      <c r="N121" s="10">
        <v>427418.98358261643</v>
      </c>
      <c r="O121" s="10">
        <v>1150000</v>
      </c>
      <c r="P121" s="16">
        <v>477418.98358261643</v>
      </c>
      <c r="Q121" s="17">
        <v>1200000</v>
      </c>
      <c r="R121" s="10">
        <f t="shared" si="11"/>
        <v>303163.46525908326</v>
      </c>
      <c r="S121" s="10">
        <f t="shared" si="12"/>
        <v>1092800</v>
      </c>
      <c r="T121" s="10">
        <f t="shared" si="13"/>
        <v>357803.46525908326</v>
      </c>
      <c r="U121" s="10">
        <f t="shared" si="14"/>
        <v>1147440</v>
      </c>
      <c r="V121" s="10">
        <f t="shared" si="15"/>
        <v>412443.46525908326</v>
      </c>
      <c r="W121" s="10">
        <f t="shared" si="16"/>
        <v>1202080</v>
      </c>
      <c r="X121" s="10">
        <f t="shared" si="17"/>
        <v>467083.46525908326</v>
      </c>
      <c r="Y121" s="10">
        <f t="shared" si="18"/>
        <v>1256720</v>
      </c>
      <c r="Z121" s="10">
        <f t="shared" si="19"/>
        <v>521723.46525908326</v>
      </c>
      <c r="AA121" s="10">
        <f t="shared" si="20"/>
        <v>1311360</v>
      </c>
    </row>
    <row r="122" spans="1:27" ht="9.75" hidden="1" customHeight="1" x14ac:dyDescent="0.25">
      <c r="A122" s="12">
        <v>117</v>
      </c>
      <c r="B122" s="6" t="s">
        <v>1254</v>
      </c>
      <c r="C122" s="13" t="s">
        <v>135</v>
      </c>
      <c r="D122" s="14" t="s">
        <v>1254</v>
      </c>
      <c r="E122" s="15">
        <v>1</v>
      </c>
      <c r="F122" s="15">
        <v>40</v>
      </c>
      <c r="G122" s="15">
        <v>2</v>
      </c>
      <c r="H122" s="10">
        <v>1129952.8828372885</v>
      </c>
      <c r="I122" s="10">
        <v>1000000</v>
      </c>
      <c r="J122" s="10">
        <v>1179952.8828372885</v>
      </c>
      <c r="K122" s="10">
        <v>1050000</v>
      </c>
      <c r="L122" s="10">
        <v>1229952.8828372885</v>
      </c>
      <c r="M122" s="10">
        <v>1100000</v>
      </c>
      <c r="N122" s="10">
        <v>1279952.8828372885</v>
      </c>
      <c r="O122" s="10">
        <v>1150000</v>
      </c>
      <c r="P122" s="16">
        <v>1329952.8828372885</v>
      </c>
      <c r="Q122" s="17">
        <v>1200000</v>
      </c>
      <c r="R122" s="10">
        <f t="shared" si="11"/>
        <v>1234812.5103645888</v>
      </c>
      <c r="S122" s="10">
        <f t="shared" si="12"/>
        <v>1092800</v>
      </c>
      <c r="T122" s="10">
        <f t="shared" si="13"/>
        <v>1289452.5103645888</v>
      </c>
      <c r="U122" s="10">
        <f t="shared" si="14"/>
        <v>1147440</v>
      </c>
      <c r="V122" s="10">
        <f t="shared" si="15"/>
        <v>1344092.5103645888</v>
      </c>
      <c r="W122" s="10">
        <f t="shared" si="16"/>
        <v>1202080</v>
      </c>
      <c r="X122" s="10">
        <f t="shared" si="17"/>
        <v>1398732.5103645888</v>
      </c>
      <c r="Y122" s="10">
        <f t="shared" si="18"/>
        <v>1256720</v>
      </c>
      <c r="Z122" s="10">
        <f t="shared" si="19"/>
        <v>1453372.5103645888</v>
      </c>
      <c r="AA122" s="10">
        <f t="shared" si="20"/>
        <v>1311360</v>
      </c>
    </row>
    <row r="123" spans="1:27" ht="9.75" hidden="1" customHeight="1" x14ac:dyDescent="0.25">
      <c r="A123" s="12">
        <v>118</v>
      </c>
      <c r="B123" s="6" t="s">
        <v>1254</v>
      </c>
      <c r="C123" s="13" t="s">
        <v>509</v>
      </c>
      <c r="D123" s="14" t="s">
        <v>1254</v>
      </c>
      <c r="E123" s="15">
        <v>2</v>
      </c>
      <c r="F123" s="15">
        <v>40</v>
      </c>
      <c r="G123" s="15">
        <v>2</v>
      </c>
      <c r="H123" s="10">
        <v>1164054.2388074754</v>
      </c>
      <c r="I123" s="10">
        <v>1000000</v>
      </c>
      <c r="J123" s="10">
        <v>1214054.2388074754</v>
      </c>
      <c r="K123" s="10">
        <v>1050000</v>
      </c>
      <c r="L123" s="10">
        <v>1264054.2388074754</v>
      </c>
      <c r="M123" s="10">
        <v>1100000</v>
      </c>
      <c r="N123" s="10">
        <v>1314054.2388074754</v>
      </c>
      <c r="O123" s="10">
        <v>1150000</v>
      </c>
      <c r="P123" s="16">
        <v>1364054.2388074754</v>
      </c>
      <c r="Q123" s="17">
        <v>1200000</v>
      </c>
      <c r="R123" s="10">
        <f t="shared" si="11"/>
        <v>1272078.472168809</v>
      </c>
      <c r="S123" s="10">
        <f t="shared" si="12"/>
        <v>1092800</v>
      </c>
      <c r="T123" s="10">
        <f t="shared" si="13"/>
        <v>1326718.472168809</v>
      </c>
      <c r="U123" s="10">
        <f t="shared" si="14"/>
        <v>1147440</v>
      </c>
      <c r="V123" s="10">
        <f t="shared" si="15"/>
        <v>1381358.472168809</v>
      </c>
      <c r="W123" s="10">
        <f t="shared" si="16"/>
        <v>1202080</v>
      </c>
      <c r="X123" s="10">
        <f t="shared" si="17"/>
        <v>1435998.472168809</v>
      </c>
      <c r="Y123" s="10">
        <f t="shared" si="18"/>
        <v>1256720</v>
      </c>
      <c r="Z123" s="10">
        <f t="shared" si="19"/>
        <v>1490638.472168809</v>
      </c>
      <c r="AA123" s="10">
        <f t="shared" si="20"/>
        <v>1311360</v>
      </c>
    </row>
    <row r="124" spans="1:27" ht="9.75" hidden="1" customHeight="1" x14ac:dyDescent="0.25">
      <c r="A124" s="12">
        <v>119</v>
      </c>
      <c r="B124" s="6" t="s">
        <v>1254</v>
      </c>
      <c r="C124" s="13" t="s">
        <v>260</v>
      </c>
      <c r="D124" s="14" t="s">
        <v>1254</v>
      </c>
      <c r="E124" s="15">
        <v>2</v>
      </c>
      <c r="F124" s="15">
        <v>40</v>
      </c>
      <c r="G124" s="15">
        <v>4</v>
      </c>
      <c r="H124" s="10">
        <v>1300459.6626882229</v>
      </c>
      <c r="I124" s="10">
        <v>1000000</v>
      </c>
      <c r="J124" s="10">
        <v>1350459.6626882229</v>
      </c>
      <c r="K124" s="10">
        <v>1050000</v>
      </c>
      <c r="L124" s="10">
        <v>1400459.6626882229</v>
      </c>
      <c r="M124" s="10">
        <v>1100000</v>
      </c>
      <c r="N124" s="10">
        <v>1450459.6626882229</v>
      </c>
      <c r="O124" s="10">
        <v>1150000</v>
      </c>
      <c r="P124" s="16">
        <v>1500459.6626882229</v>
      </c>
      <c r="Q124" s="17">
        <v>1200000</v>
      </c>
      <c r="R124" s="10">
        <f t="shared" si="11"/>
        <v>1421142.3193856901</v>
      </c>
      <c r="S124" s="10">
        <f t="shared" si="12"/>
        <v>1092800</v>
      </c>
      <c r="T124" s="10">
        <f t="shared" si="13"/>
        <v>1475782.3193856901</v>
      </c>
      <c r="U124" s="10">
        <f t="shared" si="14"/>
        <v>1147440</v>
      </c>
      <c r="V124" s="10">
        <f t="shared" si="15"/>
        <v>1530422.3193856901</v>
      </c>
      <c r="W124" s="10">
        <f t="shared" si="16"/>
        <v>1202080</v>
      </c>
      <c r="X124" s="10">
        <f t="shared" si="17"/>
        <v>1585062.3193856901</v>
      </c>
      <c r="Y124" s="10">
        <f t="shared" si="18"/>
        <v>1256720</v>
      </c>
      <c r="Z124" s="10">
        <f t="shared" si="19"/>
        <v>1639702.3193856901</v>
      </c>
      <c r="AA124" s="10">
        <f t="shared" si="20"/>
        <v>1311360</v>
      </c>
    </row>
    <row r="125" spans="1:27" ht="9.75" hidden="1" customHeight="1" x14ac:dyDescent="0.25">
      <c r="A125" s="12">
        <v>120</v>
      </c>
      <c r="B125" s="6" t="s">
        <v>1254</v>
      </c>
      <c r="C125" s="13" t="s">
        <v>265</v>
      </c>
      <c r="D125" s="14" t="s">
        <v>1254</v>
      </c>
      <c r="E125" s="15">
        <v>2</v>
      </c>
      <c r="F125" s="15">
        <v>40</v>
      </c>
      <c r="G125" s="15">
        <v>4</v>
      </c>
      <c r="H125" s="10">
        <v>959446.10298635415</v>
      </c>
      <c r="I125" s="10">
        <v>1000000</v>
      </c>
      <c r="J125" s="10">
        <v>1009446.1029863541</v>
      </c>
      <c r="K125" s="10">
        <v>1050000</v>
      </c>
      <c r="L125" s="10">
        <v>1059446.1029863541</v>
      </c>
      <c r="M125" s="10">
        <v>1100000</v>
      </c>
      <c r="N125" s="10">
        <v>1109446.1029863541</v>
      </c>
      <c r="O125" s="10">
        <v>1150000</v>
      </c>
      <c r="P125" s="16">
        <v>1159446.1029863541</v>
      </c>
      <c r="Q125" s="17">
        <v>1200000</v>
      </c>
      <c r="R125" s="10">
        <f t="shared" si="11"/>
        <v>1048482.7013434878</v>
      </c>
      <c r="S125" s="10">
        <f t="shared" si="12"/>
        <v>1092800</v>
      </c>
      <c r="T125" s="10">
        <f t="shared" si="13"/>
        <v>1103122.7013434877</v>
      </c>
      <c r="U125" s="10">
        <f t="shared" si="14"/>
        <v>1147440</v>
      </c>
      <c r="V125" s="10">
        <f t="shared" si="15"/>
        <v>1157762.7013434877</v>
      </c>
      <c r="W125" s="10">
        <f t="shared" si="16"/>
        <v>1202080</v>
      </c>
      <c r="X125" s="10">
        <f t="shared" si="17"/>
        <v>1212402.7013434877</v>
      </c>
      <c r="Y125" s="10">
        <f t="shared" si="18"/>
        <v>1256720</v>
      </c>
      <c r="Z125" s="10">
        <f t="shared" si="19"/>
        <v>1267042.7013434877</v>
      </c>
      <c r="AA125" s="10">
        <f t="shared" si="20"/>
        <v>1311360</v>
      </c>
    </row>
    <row r="126" spans="1:27" ht="9.75" hidden="1" customHeight="1" x14ac:dyDescent="0.25">
      <c r="A126" s="12">
        <v>121</v>
      </c>
      <c r="B126" s="6" t="s">
        <v>1254</v>
      </c>
      <c r="C126" s="13" t="s">
        <v>1035</v>
      </c>
      <c r="D126" s="14" t="s">
        <v>1254</v>
      </c>
      <c r="E126" s="15">
        <v>1</v>
      </c>
      <c r="F126" s="15">
        <v>40</v>
      </c>
      <c r="G126" s="15">
        <v>4</v>
      </c>
      <c r="H126" s="10">
        <v>550229.83134411147</v>
      </c>
      <c r="I126" s="10">
        <v>1000000</v>
      </c>
      <c r="J126" s="10">
        <v>600229.83134411147</v>
      </c>
      <c r="K126" s="10">
        <v>1050000</v>
      </c>
      <c r="L126" s="10">
        <v>650229.83134411147</v>
      </c>
      <c r="M126" s="10">
        <v>1100000</v>
      </c>
      <c r="N126" s="10">
        <v>700229.83134411147</v>
      </c>
      <c r="O126" s="10">
        <v>1150000</v>
      </c>
      <c r="P126" s="16">
        <v>750229.83134411147</v>
      </c>
      <c r="Q126" s="17">
        <v>1200000</v>
      </c>
      <c r="R126" s="10">
        <f t="shared" si="11"/>
        <v>601291.15969284507</v>
      </c>
      <c r="S126" s="10">
        <f t="shared" si="12"/>
        <v>1092800</v>
      </c>
      <c r="T126" s="10">
        <f t="shared" si="13"/>
        <v>655931.15969284507</v>
      </c>
      <c r="U126" s="10">
        <f t="shared" si="14"/>
        <v>1147440</v>
      </c>
      <c r="V126" s="10">
        <f t="shared" si="15"/>
        <v>710571.15969284507</v>
      </c>
      <c r="W126" s="10">
        <f t="shared" si="16"/>
        <v>1202080</v>
      </c>
      <c r="X126" s="10">
        <f t="shared" si="17"/>
        <v>765211.15969284507</v>
      </c>
      <c r="Y126" s="10">
        <f t="shared" si="18"/>
        <v>1256720</v>
      </c>
      <c r="Z126" s="10">
        <f t="shared" si="19"/>
        <v>819851.15969284507</v>
      </c>
      <c r="AA126" s="10">
        <f t="shared" si="20"/>
        <v>1311360</v>
      </c>
    </row>
    <row r="127" spans="1:27" ht="9.75" hidden="1" customHeight="1" x14ac:dyDescent="0.25">
      <c r="A127" s="12">
        <v>122</v>
      </c>
      <c r="B127" s="6" t="s">
        <v>1254</v>
      </c>
      <c r="C127" s="13" t="s">
        <v>272</v>
      </c>
      <c r="D127" s="14" t="s">
        <v>1254</v>
      </c>
      <c r="E127" s="15">
        <v>1</v>
      </c>
      <c r="F127" s="15">
        <v>40</v>
      </c>
      <c r="G127" s="15">
        <v>2</v>
      </c>
      <c r="H127" s="10">
        <v>345621.69552299019</v>
      </c>
      <c r="I127" s="10">
        <v>1000000</v>
      </c>
      <c r="J127" s="10">
        <v>395621.69552299019</v>
      </c>
      <c r="K127" s="10">
        <v>1050000</v>
      </c>
      <c r="L127" s="10">
        <v>445621.69552299019</v>
      </c>
      <c r="M127" s="10">
        <v>1100000</v>
      </c>
      <c r="N127" s="10">
        <v>495621.69552299019</v>
      </c>
      <c r="O127" s="10">
        <v>1150000</v>
      </c>
      <c r="P127" s="16">
        <v>545621.69552299019</v>
      </c>
      <c r="Q127" s="17">
        <v>1200000</v>
      </c>
      <c r="R127" s="10">
        <f t="shared" si="11"/>
        <v>377695.3888675237</v>
      </c>
      <c r="S127" s="10">
        <f t="shared" si="12"/>
        <v>1092800</v>
      </c>
      <c r="T127" s="10">
        <f t="shared" si="13"/>
        <v>432335.3888675237</v>
      </c>
      <c r="U127" s="10">
        <f t="shared" si="14"/>
        <v>1147440</v>
      </c>
      <c r="V127" s="10">
        <f t="shared" si="15"/>
        <v>486975.3888675237</v>
      </c>
      <c r="W127" s="10">
        <f t="shared" si="16"/>
        <v>1202080</v>
      </c>
      <c r="X127" s="10">
        <f t="shared" si="17"/>
        <v>541615.38886752364</v>
      </c>
      <c r="Y127" s="10">
        <f t="shared" si="18"/>
        <v>1256720</v>
      </c>
      <c r="Z127" s="10">
        <f t="shared" si="19"/>
        <v>596255.38886752364</v>
      </c>
      <c r="AA127" s="10">
        <f t="shared" si="20"/>
        <v>1311360</v>
      </c>
    </row>
    <row r="128" spans="1:27" ht="9.75" hidden="1" customHeight="1" x14ac:dyDescent="0.25">
      <c r="A128" s="12">
        <v>123</v>
      </c>
      <c r="B128" s="6" t="s">
        <v>1254</v>
      </c>
      <c r="C128" s="13" t="s">
        <v>410</v>
      </c>
      <c r="D128" s="14" t="s">
        <v>1254</v>
      </c>
      <c r="E128" s="15">
        <v>1</v>
      </c>
      <c r="F128" s="15">
        <v>40</v>
      </c>
      <c r="G128" s="15">
        <v>2</v>
      </c>
      <c r="H128" s="10">
        <v>447925.76343355083</v>
      </c>
      <c r="I128" s="10">
        <v>1000000</v>
      </c>
      <c r="J128" s="10">
        <v>497925.76343355083</v>
      </c>
      <c r="K128" s="10">
        <v>1050000</v>
      </c>
      <c r="L128" s="10">
        <v>547925.76343355083</v>
      </c>
      <c r="M128" s="10">
        <v>1100000</v>
      </c>
      <c r="N128" s="10">
        <v>597925.76343355083</v>
      </c>
      <c r="O128" s="10">
        <v>1150000</v>
      </c>
      <c r="P128" s="16">
        <v>647925.76343355083</v>
      </c>
      <c r="Q128" s="17">
        <v>1200000</v>
      </c>
      <c r="R128" s="10">
        <f t="shared" si="11"/>
        <v>489493.27428018436</v>
      </c>
      <c r="S128" s="10">
        <f t="shared" si="12"/>
        <v>1092800</v>
      </c>
      <c r="T128" s="10">
        <f t="shared" si="13"/>
        <v>544133.2742801843</v>
      </c>
      <c r="U128" s="10">
        <f t="shared" si="14"/>
        <v>1147440</v>
      </c>
      <c r="V128" s="10">
        <f t="shared" si="15"/>
        <v>598773.2742801843</v>
      </c>
      <c r="W128" s="10">
        <f t="shared" si="16"/>
        <v>1202080</v>
      </c>
      <c r="X128" s="10">
        <f t="shared" si="17"/>
        <v>653413.2742801843</v>
      </c>
      <c r="Y128" s="10">
        <f t="shared" si="18"/>
        <v>1256720</v>
      </c>
      <c r="Z128" s="10">
        <f t="shared" si="19"/>
        <v>708053.2742801843</v>
      </c>
      <c r="AA128" s="10">
        <f t="shared" si="20"/>
        <v>1311360</v>
      </c>
    </row>
    <row r="129" spans="1:27" ht="9.75" hidden="1" customHeight="1" x14ac:dyDescent="0.25">
      <c r="A129" s="12">
        <v>124</v>
      </c>
      <c r="B129" s="6" t="s">
        <v>1254</v>
      </c>
      <c r="C129" s="13" t="s">
        <v>1283</v>
      </c>
      <c r="D129" s="14" t="s">
        <v>1254</v>
      </c>
      <c r="E129" s="15">
        <v>2</v>
      </c>
      <c r="F129" s="15">
        <v>40</v>
      </c>
      <c r="G129" s="15">
        <v>2</v>
      </c>
      <c r="H129" s="10">
        <v>1641473.222390092</v>
      </c>
      <c r="I129" s="10">
        <v>1000000</v>
      </c>
      <c r="J129" s="10">
        <v>1691473.222390092</v>
      </c>
      <c r="K129" s="10">
        <v>1050000</v>
      </c>
      <c r="L129" s="10">
        <v>1741473.222390092</v>
      </c>
      <c r="M129" s="10">
        <v>1100000</v>
      </c>
      <c r="N129" s="10">
        <v>1791473.222390092</v>
      </c>
      <c r="O129" s="10">
        <v>1150000</v>
      </c>
      <c r="P129" s="16">
        <v>1841473.222390092</v>
      </c>
      <c r="Q129" s="17">
        <v>1200000</v>
      </c>
      <c r="R129" s="10">
        <f t="shared" si="11"/>
        <v>1793801.9374278926</v>
      </c>
      <c r="S129" s="10">
        <f t="shared" si="12"/>
        <v>1092800</v>
      </c>
      <c r="T129" s="10">
        <f t="shared" si="13"/>
        <v>1848441.9374278926</v>
      </c>
      <c r="U129" s="10">
        <f t="shared" si="14"/>
        <v>1147440</v>
      </c>
      <c r="V129" s="10">
        <f t="shared" si="15"/>
        <v>1903081.9374278926</v>
      </c>
      <c r="W129" s="10">
        <f t="shared" si="16"/>
        <v>1202080</v>
      </c>
      <c r="X129" s="10">
        <f t="shared" si="17"/>
        <v>1957721.9374278926</v>
      </c>
      <c r="Y129" s="10">
        <f t="shared" si="18"/>
        <v>1256720</v>
      </c>
      <c r="Z129" s="10">
        <f t="shared" si="19"/>
        <v>2012361.9374278926</v>
      </c>
      <c r="AA129" s="10">
        <f t="shared" si="20"/>
        <v>1311360</v>
      </c>
    </row>
    <row r="130" spans="1:27" ht="9.75" hidden="1" customHeight="1" x14ac:dyDescent="0.25">
      <c r="A130" s="12">
        <v>125</v>
      </c>
      <c r="B130" s="6" t="s">
        <v>1254</v>
      </c>
      <c r="C130" s="13" t="s">
        <v>105</v>
      </c>
      <c r="D130" s="14" t="s">
        <v>1254</v>
      </c>
      <c r="E130" s="15">
        <v>1</v>
      </c>
      <c r="F130" s="15">
        <v>40</v>
      </c>
      <c r="G130" s="15">
        <v>2</v>
      </c>
      <c r="H130" s="10">
        <v>550229.83134411147</v>
      </c>
      <c r="I130" s="10">
        <v>1000000</v>
      </c>
      <c r="J130" s="10">
        <v>600229.83134411147</v>
      </c>
      <c r="K130" s="10">
        <v>1050000</v>
      </c>
      <c r="L130" s="10">
        <v>650229.83134411147</v>
      </c>
      <c r="M130" s="10">
        <v>1100000</v>
      </c>
      <c r="N130" s="10">
        <v>700229.83134411147</v>
      </c>
      <c r="O130" s="10">
        <v>1150000</v>
      </c>
      <c r="P130" s="16">
        <v>750229.83134411147</v>
      </c>
      <c r="Q130" s="17">
        <v>1200000</v>
      </c>
      <c r="R130" s="10">
        <f t="shared" si="11"/>
        <v>601291.15969284507</v>
      </c>
      <c r="S130" s="10">
        <f t="shared" si="12"/>
        <v>1092800</v>
      </c>
      <c r="T130" s="10">
        <f t="shared" si="13"/>
        <v>655931.15969284507</v>
      </c>
      <c r="U130" s="10">
        <f t="shared" si="14"/>
        <v>1147440</v>
      </c>
      <c r="V130" s="10">
        <f t="shared" si="15"/>
        <v>710571.15969284507</v>
      </c>
      <c r="W130" s="10">
        <f t="shared" si="16"/>
        <v>1202080</v>
      </c>
      <c r="X130" s="10">
        <f t="shared" si="17"/>
        <v>765211.15969284507</v>
      </c>
      <c r="Y130" s="10">
        <f t="shared" si="18"/>
        <v>1256720</v>
      </c>
      <c r="Z130" s="10">
        <f t="shared" si="19"/>
        <v>819851.15969284507</v>
      </c>
      <c r="AA130" s="10">
        <f t="shared" si="20"/>
        <v>1311360</v>
      </c>
    </row>
    <row r="131" spans="1:27" ht="9.75" hidden="1" customHeight="1" x14ac:dyDescent="0.25">
      <c r="A131" s="12">
        <v>126</v>
      </c>
      <c r="B131" s="6" t="s">
        <v>1254</v>
      </c>
      <c r="C131" s="13" t="s">
        <v>598</v>
      </c>
      <c r="D131" s="14" t="s">
        <v>1254</v>
      </c>
      <c r="E131" s="15">
        <v>9</v>
      </c>
      <c r="F131" s="15">
        <v>40</v>
      </c>
      <c r="G131" s="15">
        <v>1</v>
      </c>
      <c r="H131" s="10">
        <v>8325338.9925467223</v>
      </c>
      <c r="I131" s="10">
        <v>1000000</v>
      </c>
      <c r="J131" s="10">
        <v>8375338.9925467223</v>
      </c>
      <c r="K131" s="10">
        <v>1050000</v>
      </c>
      <c r="L131" s="10">
        <v>8425338.9925467223</v>
      </c>
      <c r="M131" s="10">
        <v>1100000</v>
      </c>
      <c r="N131" s="10">
        <v>8475338.9925467223</v>
      </c>
      <c r="O131" s="10">
        <v>1150000</v>
      </c>
      <c r="P131" s="16">
        <v>8525338.9925467223</v>
      </c>
      <c r="Q131" s="17">
        <v>1200000</v>
      </c>
      <c r="R131" s="10">
        <f t="shared" si="11"/>
        <v>9097930.4510550573</v>
      </c>
      <c r="S131" s="10">
        <f t="shared" si="12"/>
        <v>1092800</v>
      </c>
      <c r="T131" s="10">
        <f t="shared" si="13"/>
        <v>9152570.4510550573</v>
      </c>
      <c r="U131" s="10">
        <f t="shared" si="14"/>
        <v>1147440</v>
      </c>
      <c r="V131" s="10">
        <f t="shared" si="15"/>
        <v>9207210.4510550573</v>
      </c>
      <c r="W131" s="10">
        <f t="shared" si="16"/>
        <v>1202080</v>
      </c>
      <c r="X131" s="10">
        <f t="shared" si="17"/>
        <v>9261850.4510550573</v>
      </c>
      <c r="Y131" s="10">
        <f t="shared" si="18"/>
        <v>1256720</v>
      </c>
      <c r="Z131" s="10">
        <f t="shared" si="19"/>
        <v>9316490.4510550573</v>
      </c>
      <c r="AA131" s="10">
        <f t="shared" si="20"/>
        <v>1311360</v>
      </c>
    </row>
    <row r="132" spans="1:27" ht="9.75" hidden="1" customHeight="1" x14ac:dyDescent="0.25">
      <c r="A132" s="12">
        <v>127</v>
      </c>
      <c r="B132" s="6" t="s">
        <v>1254</v>
      </c>
      <c r="C132" s="13" t="s">
        <v>917</v>
      </c>
      <c r="D132" s="14" t="s">
        <v>1254</v>
      </c>
      <c r="E132" s="15">
        <v>1</v>
      </c>
      <c r="F132" s="15">
        <v>40</v>
      </c>
      <c r="G132" s="15">
        <v>2</v>
      </c>
      <c r="H132" s="10">
        <v>396773.72947827051</v>
      </c>
      <c r="I132" s="10">
        <v>1000000</v>
      </c>
      <c r="J132" s="10">
        <v>446773.72947827051</v>
      </c>
      <c r="K132" s="10">
        <v>1050000</v>
      </c>
      <c r="L132" s="10">
        <v>496773.72947827051</v>
      </c>
      <c r="M132" s="10">
        <v>1100000</v>
      </c>
      <c r="N132" s="10">
        <v>546773.72947827051</v>
      </c>
      <c r="O132" s="10">
        <v>1150000</v>
      </c>
      <c r="P132" s="16">
        <v>596773.72947827051</v>
      </c>
      <c r="Q132" s="17">
        <v>1200000</v>
      </c>
      <c r="R132" s="10">
        <f t="shared" si="11"/>
        <v>433594.33157385403</v>
      </c>
      <c r="S132" s="10">
        <f t="shared" si="12"/>
        <v>1092800</v>
      </c>
      <c r="T132" s="10">
        <f t="shared" si="13"/>
        <v>488234.33157385403</v>
      </c>
      <c r="U132" s="10">
        <f t="shared" si="14"/>
        <v>1147440</v>
      </c>
      <c r="V132" s="10">
        <f t="shared" si="15"/>
        <v>542874.33157385397</v>
      </c>
      <c r="W132" s="10">
        <f t="shared" si="16"/>
        <v>1202080</v>
      </c>
      <c r="X132" s="10">
        <f t="shared" si="17"/>
        <v>597514.33157385397</v>
      </c>
      <c r="Y132" s="10">
        <f t="shared" si="18"/>
        <v>1256720</v>
      </c>
      <c r="Z132" s="10">
        <f t="shared" si="19"/>
        <v>652154.33157385397</v>
      </c>
      <c r="AA132" s="10">
        <f t="shared" si="20"/>
        <v>1311360</v>
      </c>
    </row>
    <row r="133" spans="1:27" ht="9.75" hidden="1" customHeight="1" x14ac:dyDescent="0.25">
      <c r="A133" s="12">
        <v>128</v>
      </c>
      <c r="B133" s="6" t="s">
        <v>1254</v>
      </c>
      <c r="C133" s="13" t="s">
        <v>394</v>
      </c>
      <c r="D133" s="14" t="s">
        <v>1254</v>
      </c>
      <c r="E133" s="15">
        <v>1</v>
      </c>
      <c r="F133" s="15">
        <v>40</v>
      </c>
      <c r="G133" s="15">
        <v>4</v>
      </c>
      <c r="H133" s="10">
        <v>584331.18731429847</v>
      </c>
      <c r="I133" s="10">
        <v>1000000</v>
      </c>
      <c r="J133" s="10">
        <v>634331.18731429847</v>
      </c>
      <c r="K133" s="10">
        <v>1050000</v>
      </c>
      <c r="L133" s="10">
        <v>684331.18731429847</v>
      </c>
      <c r="M133" s="10">
        <v>1100000</v>
      </c>
      <c r="N133" s="10">
        <v>734331.18731429847</v>
      </c>
      <c r="O133" s="10">
        <v>1150000</v>
      </c>
      <c r="P133" s="16">
        <v>784331.18731429847</v>
      </c>
      <c r="Q133" s="17">
        <v>1200000</v>
      </c>
      <c r="R133" s="10">
        <f t="shared" si="11"/>
        <v>638557.12149706541</v>
      </c>
      <c r="S133" s="10">
        <f t="shared" si="12"/>
        <v>1092800</v>
      </c>
      <c r="T133" s="10">
        <f t="shared" si="13"/>
        <v>693197.12149706541</v>
      </c>
      <c r="U133" s="10">
        <f t="shared" si="14"/>
        <v>1147440</v>
      </c>
      <c r="V133" s="10">
        <f t="shared" si="15"/>
        <v>747837.12149706541</v>
      </c>
      <c r="W133" s="10">
        <f t="shared" si="16"/>
        <v>1202080</v>
      </c>
      <c r="X133" s="10">
        <f t="shared" si="17"/>
        <v>802477.12149706541</v>
      </c>
      <c r="Y133" s="10">
        <f t="shared" si="18"/>
        <v>1256720</v>
      </c>
      <c r="Z133" s="10">
        <f t="shared" si="19"/>
        <v>857117.12149706541</v>
      </c>
      <c r="AA133" s="10">
        <f t="shared" si="20"/>
        <v>1311360</v>
      </c>
    </row>
    <row r="134" spans="1:27" ht="9.75" hidden="1" customHeight="1" x14ac:dyDescent="0.25">
      <c r="A134" s="12">
        <v>129</v>
      </c>
      <c r="B134" s="6" t="s">
        <v>1254</v>
      </c>
      <c r="C134" s="13" t="s">
        <v>37</v>
      </c>
      <c r="D134" s="14" t="s">
        <v>1254</v>
      </c>
      <c r="E134" s="15">
        <v>2</v>
      </c>
      <c r="F134" s="15">
        <v>40</v>
      </c>
      <c r="G134" s="15">
        <v>2</v>
      </c>
      <c r="H134" s="10">
        <v>1709675.9343304657</v>
      </c>
      <c r="I134" s="10">
        <v>1000000</v>
      </c>
      <c r="J134" s="10">
        <v>1759675.9343304657</v>
      </c>
      <c r="K134" s="10">
        <v>1050000</v>
      </c>
      <c r="L134" s="10">
        <v>1809675.9343304657</v>
      </c>
      <c r="M134" s="10">
        <v>1100000</v>
      </c>
      <c r="N134" s="10">
        <v>1859675.9343304657</v>
      </c>
      <c r="O134" s="10">
        <v>1150000</v>
      </c>
      <c r="P134" s="16">
        <v>1909675.9343304657</v>
      </c>
      <c r="Q134" s="17">
        <v>1200000</v>
      </c>
      <c r="R134" s="10">
        <f t="shared" si="11"/>
        <v>1868333.861036333</v>
      </c>
      <c r="S134" s="10">
        <f t="shared" si="12"/>
        <v>1092800</v>
      </c>
      <c r="T134" s="10">
        <f t="shared" si="13"/>
        <v>1922973.861036333</v>
      </c>
      <c r="U134" s="10">
        <f t="shared" si="14"/>
        <v>1147440</v>
      </c>
      <c r="V134" s="10">
        <f t="shared" si="15"/>
        <v>1977613.861036333</v>
      </c>
      <c r="W134" s="10">
        <f t="shared" si="16"/>
        <v>1202080</v>
      </c>
      <c r="X134" s="10">
        <f t="shared" si="17"/>
        <v>2032253.861036333</v>
      </c>
      <c r="Y134" s="10">
        <f t="shared" si="18"/>
        <v>1256720</v>
      </c>
      <c r="Z134" s="10">
        <f t="shared" si="19"/>
        <v>2086893.861036333</v>
      </c>
      <c r="AA134" s="10">
        <f t="shared" si="20"/>
        <v>1311360</v>
      </c>
    </row>
    <row r="135" spans="1:27" ht="9.75" hidden="1" customHeight="1" x14ac:dyDescent="0.25">
      <c r="A135" s="12">
        <v>130</v>
      </c>
      <c r="B135" s="6" t="s">
        <v>1254</v>
      </c>
      <c r="C135" s="13" t="s">
        <v>906</v>
      </c>
      <c r="D135" s="14" t="s">
        <v>1254</v>
      </c>
      <c r="E135" s="15">
        <v>1</v>
      </c>
      <c r="F135" s="15">
        <v>40</v>
      </c>
      <c r="G135" s="15">
        <v>4</v>
      </c>
      <c r="H135" s="10">
        <v>550229.83134411147</v>
      </c>
      <c r="I135" s="10">
        <v>1000000</v>
      </c>
      <c r="J135" s="10">
        <v>600229.83134411147</v>
      </c>
      <c r="K135" s="10">
        <v>1050000</v>
      </c>
      <c r="L135" s="10">
        <v>650229.83134411147</v>
      </c>
      <c r="M135" s="10">
        <v>1100000</v>
      </c>
      <c r="N135" s="10">
        <v>700229.83134411147</v>
      </c>
      <c r="O135" s="10">
        <v>1150000</v>
      </c>
      <c r="P135" s="16">
        <v>750229.83134411147</v>
      </c>
      <c r="Q135" s="17">
        <v>1200000</v>
      </c>
      <c r="R135" s="10">
        <f t="shared" ref="R135:R198" si="21">+H135+(H135*$R$4)</f>
        <v>601291.15969284507</v>
      </c>
      <c r="S135" s="10">
        <f t="shared" ref="S135:S198" si="22">+I135+(I135*$R$4)</f>
        <v>1092800</v>
      </c>
      <c r="T135" s="10">
        <f t="shared" ref="T135:T198" si="23">+J135+(J135*$R$4)</f>
        <v>655931.15969284507</v>
      </c>
      <c r="U135" s="10">
        <f t="shared" ref="U135:U198" si="24">+K135+(K135*$R$4)</f>
        <v>1147440</v>
      </c>
      <c r="V135" s="10">
        <f t="shared" ref="V135:V198" si="25">+L135+(L135*$R$4)</f>
        <v>710571.15969284507</v>
      </c>
      <c r="W135" s="10">
        <f t="shared" ref="W135:W198" si="26">+M135+(M135*$R$4)</f>
        <v>1202080</v>
      </c>
      <c r="X135" s="10">
        <f t="shared" ref="X135:X198" si="27">+N135+(N135*$R$4)</f>
        <v>765211.15969284507</v>
      </c>
      <c r="Y135" s="10">
        <f t="shared" ref="Y135:Y198" si="28">+O135+(O135*$R$4)</f>
        <v>1256720</v>
      </c>
      <c r="Z135" s="10">
        <f t="shared" ref="Z135:Z198" si="29">+P135+(P135*$R$4)</f>
        <v>819851.15969284507</v>
      </c>
      <c r="AA135" s="10">
        <f t="shared" ref="AA135:AA198" si="30">+Q135+(Q135*$R$4)</f>
        <v>1311360</v>
      </c>
    </row>
    <row r="136" spans="1:27" ht="9.75" hidden="1" customHeight="1" x14ac:dyDescent="0.25">
      <c r="A136" s="12">
        <v>131</v>
      </c>
      <c r="B136" s="6" t="s">
        <v>1254</v>
      </c>
      <c r="C136" s="13" t="s">
        <v>1089</v>
      </c>
      <c r="D136" s="14" t="s">
        <v>1254</v>
      </c>
      <c r="E136" s="15">
        <v>1</v>
      </c>
      <c r="F136" s="15">
        <v>40</v>
      </c>
      <c r="G136" s="15">
        <v>2</v>
      </c>
      <c r="H136" s="10">
        <v>482027.11940373771</v>
      </c>
      <c r="I136" s="10">
        <v>1000000</v>
      </c>
      <c r="J136" s="10">
        <v>532027.11940373771</v>
      </c>
      <c r="K136" s="10">
        <v>1050000</v>
      </c>
      <c r="L136" s="10">
        <v>582027.11940373771</v>
      </c>
      <c r="M136" s="10">
        <v>1100000</v>
      </c>
      <c r="N136" s="10">
        <v>632027.11940373771</v>
      </c>
      <c r="O136" s="10">
        <v>1150000</v>
      </c>
      <c r="P136" s="16">
        <v>682027.11940373771</v>
      </c>
      <c r="Q136" s="17">
        <v>1200000</v>
      </c>
      <c r="R136" s="10">
        <f t="shared" si="21"/>
        <v>526759.23608440452</v>
      </c>
      <c r="S136" s="10">
        <f t="shared" si="22"/>
        <v>1092800</v>
      </c>
      <c r="T136" s="10">
        <f t="shared" si="23"/>
        <v>581399.23608440452</v>
      </c>
      <c r="U136" s="10">
        <f t="shared" si="24"/>
        <v>1147440</v>
      </c>
      <c r="V136" s="10">
        <f t="shared" si="25"/>
        <v>636039.23608440452</v>
      </c>
      <c r="W136" s="10">
        <f t="shared" si="26"/>
        <v>1202080</v>
      </c>
      <c r="X136" s="10">
        <f t="shared" si="27"/>
        <v>690679.23608440452</v>
      </c>
      <c r="Y136" s="10">
        <f t="shared" si="28"/>
        <v>1256720</v>
      </c>
      <c r="Z136" s="10">
        <f t="shared" si="29"/>
        <v>745319.23608440452</v>
      </c>
      <c r="AA136" s="10">
        <f t="shared" si="30"/>
        <v>1311360</v>
      </c>
    </row>
    <row r="137" spans="1:27" ht="9.75" hidden="1" customHeight="1" x14ac:dyDescent="0.25">
      <c r="A137" s="12">
        <v>132</v>
      </c>
      <c r="B137" s="6" t="s">
        <v>1254</v>
      </c>
      <c r="C137" s="13" t="s">
        <v>369</v>
      </c>
      <c r="D137" s="14" t="s">
        <v>1254</v>
      </c>
      <c r="E137" s="15">
        <v>3</v>
      </c>
      <c r="F137" s="15">
        <v>40</v>
      </c>
      <c r="G137" s="15">
        <v>2</v>
      </c>
      <c r="H137" s="10">
        <v>2255297.6298534558</v>
      </c>
      <c r="I137" s="10">
        <v>1000000</v>
      </c>
      <c r="J137" s="10">
        <v>2305297.6298534558</v>
      </c>
      <c r="K137" s="10">
        <v>1050000</v>
      </c>
      <c r="L137" s="10">
        <v>2355297.6298534558</v>
      </c>
      <c r="M137" s="10">
        <v>1100000</v>
      </c>
      <c r="N137" s="10">
        <v>2405297.6298534558</v>
      </c>
      <c r="O137" s="10">
        <v>1150000</v>
      </c>
      <c r="P137" s="16">
        <v>2455297.6298534558</v>
      </c>
      <c r="Q137" s="17">
        <v>1200000</v>
      </c>
      <c r="R137" s="10">
        <f t="shared" si="21"/>
        <v>2464589.2499038563</v>
      </c>
      <c r="S137" s="10">
        <f t="shared" si="22"/>
        <v>1092800</v>
      </c>
      <c r="T137" s="10">
        <f t="shared" si="23"/>
        <v>2519229.2499038563</v>
      </c>
      <c r="U137" s="10">
        <f t="shared" si="24"/>
        <v>1147440</v>
      </c>
      <c r="V137" s="10">
        <f t="shared" si="25"/>
        <v>2573869.2499038563</v>
      </c>
      <c r="W137" s="10">
        <f t="shared" si="26"/>
        <v>1202080</v>
      </c>
      <c r="X137" s="10">
        <f t="shared" si="27"/>
        <v>2628509.2499038563</v>
      </c>
      <c r="Y137" s="10">
        <f t="shared" si="28"/>
        <v>1256720</v>
      </c>
      <c r="Z137" s="10">
        <f t="shared" si="29"/>
        <v>2683149.2499038563</v>
      </c>
      <c r="AA137" s="10">
        <f t="shared" si="30"/>
        <v>1311360</v>
      </c>
    </row>
    <row r="138" spans="1:27" ht="9.75" hidden="1" customHeight="1" x14ac:dyDescent="0.25">
      <c r="A138" s="12">
        <v>133</v>
      </c>
      <c r="B138" s="6" t="s">
        <v>1254</v>
      </c>
      <c r="C138" s="13" t="s">
        <v>1284</v>
      </c>
      <c r="D138" s="14" t="s">
        <v>1254</v>
      </c>
      <c r="E138" s="15">
        <v>1</v>
      </c>
      <c r="F138" s="15">
        <v>40</v>
      </c>
      <c r="G138" s="15">
        <v>2</v>
      </c>
      <c r="H138" s="10">
        <v>345621.69552299019</v>
      </c>
      <c r="I138" s="10">
        <v>1000000</v>
      </c>
      <c r="J138" s="10">
        <v>395621.69552299019</v>
      </c>
      <c r="K138" s="10">
        <v>1050000</v>
      </c>
      <c r="L138" s="10">
        <v>445621.69552299019</v>
      </c>
      <c r="M138" s="10">
        <v>1100000</v>
      </c>
      <c r="N138" s="10">
        <v>495621.69552299019</v>
      </c>
      <c r="O138" s="10">
        <v>1150000</v>
      </c>
      <c r="P138" s="16">
        <v>545621.69552299019</v>
      </c>
      <c r="Q138" s="17">
        <v>1200000</v>
      </c>
      <c r="R138" s="10">
        <f t="shared" si="21"/>
        <v>377695.3888675237</v>
      </c>
      <c r="S138" s="10">
        <f t="shared" si="22"/>
        <v>1092800</v>
      </c>
      <c r="T138" s="10">
        <f t="shared" si="23"/>
        <v>432335.3888675237</v>
      </c>
      <c r="U138" s="10">
        <f t="shared" si="24"/>
        <v>1147440</v>
      </c>
      <c r="V138" s="10">
        <f t="shared" si="25"/>
        <v>486975.3888675237</v>
      </c>
      <c r="W138" s="10">
        <f t="shared" si="26"/>
        <v>1202080</v>
      </c>
      <c r="X138" s="10">
        <f t="shared" si="27"/>
        <v>541615.38886752364</v>
      </c>
      <c r="Y138" s="10">
        <f t="shared" si="28"/>
        <v>1256720</v>
      </c>
      <c r="Z138" s="10">
        <f t="shared" si="29"/>
        <v>596255.38886752364</v>
      </c>
      <c r="AA138" s="10">
        <f t="shared" si="30"/>
        <v>1311360</v>
      </c>
    </row>
    <row r="139" spans="1:27" ht="9.75" hidden="1" customHeight="1" x14ac:dyDescent="0.25">
      <c r="A139" s="12">
        <v>134</v>
      </c>
      <c r="B139" s="6" t="s">
        <v>1254</v>
      </c>
      <c r="C139" s="13" t="s">
        <v>649</v>
      </c>
      <c r="D139" s="14" t="s">
        <v>1254</v>
      </c>
      <c r="E139" s="15">
        <v>9</v>
      </c>
      <c r="F139" s="15">
        <v>40</v>
      </c>
      <c r="G139" s="15">
        <v>1</v>
      </c>
      <c r="H139" s="10">
        <v>7643311.8731429838</v>
      </c>
      <c r="I139" s="10">
        <v>1000000</v>
      </c>
      <c r="J139" s="10">
        <v>7693311.8731429838</v>
      </c>
      <c r="K139" s="10">
        <v>1050000</v>
      </c>
      <c r="L139" s="10">
        <v>7743311.8731429838</v>
      </c>
      <c r="M139" s="10">
        <v>1100000</v>
      </c>
      <c r="N139" s="10">
        <v>7793311.8731429838</v>
      </c>
      <c r="O139" s="10">
        <v>1150000</v>
      </c>
      <c r="P139" s="16">
        <v>7843311.8731429838</v>
      </c>
      <c r="Q139" s="17">
        <v>1200000</v>
      </c>
      <c r="R139" s="10">
        <f t="shared" si="21"/>
        <v>8352611.2149706529</v>
      </c>
      <c r="S139" s="10">
        <f t="shared" si="22"/>
        <v>1092800</v>
      </c>
      <c r="T139" s="10">
        <f t="shared" si="23"/>
        <v>8407251.214970652</v>
      </c>
      <c r="U139" s="10">
        <f t="shared" si="24"/>
        <v>1147440</v>
      </c>
      <c r="V139" s="10">
        <f t="shared" si="25"/>
        <v>8461891.214970652</v>
      </c>
      <c r="W139" s="10">
        <f t="shared" si="26"/>
        <v>1202080</v>
      </c>
      <c r="X139" s="10">
        <f t="shared" si="27"/>
        <v>8516531.214970652</v>
      </c>
      <c r="Y139" s="10">
        <f t="shared" si="28"/>
        <v>1256720</v>
      </c>
      <c r="Z139" s="10">
        <f t="shared" si="29"/>
        <v>8571171.214970652</v>
      </c>
      <c r="AA139" s="10">
        <f t="shared" si="30"/>
        <v>1311360</v>
      </c>
    </row>
    <row r="140" spans="1:27" ht="9.75" hidden="1" customHeight="1" x14ac:dyDescent="0.25">
      <c r="A140" s="12">
        <v>135</v>
      </c>
      <c r="B140" s="6" t="s">
        <v>1254</v>
      </c>
      <c r="C140" s="13" t="s">
        <v>517</v>
      </c>
      <c r="D140" s="14" t="s">
        <v>1254</v>
      </c>
      <c r="E140" s="15">
        <v>9</v>
      </c>
      <c r="F140" s="15">
        <v>40</v>
      </c>
      <c r="G140" s="15">
        <v>1</v>
      </c>
      <c r="H140" s="10">
        <v>8325338.9925467223</v>
      </c>
      <c r="I140" s="10">
        <v>1000000</v>
      </c>
      <c r="J140" s="10">
        <v>8375338.9925467223</v>
      </c>
      <c r="K140" s="10">
        <v>1050000</v>
      </c>
      <c r="L140" s="10">
        <v>8425338.9925467223</v>
      </c>
      <c r="M140" s="10">
        <v>1100000</v>
      </c>
      <c r="N140" s="10">
        <v>8475338.9925467223</v>
      </c>
      <c r="O140" s="10">
        <v>1150000</v>
      </c>
      <c r="P140" s="16">
        <v>8525338.9925467223</v>
      </c>
      <c r="Q140" s="17">
        <v>1200000</v>
      </c>
      <c r="R140" s="10">
        <f t="shared" si="21"/>
        <v>9097930.4510550573</v>
      </c>
      <c r="S140" s="10">
        <f t="shared" si="22"/>
        <v>1092800</v>
      </c>
      <c r="T140" s="10">
        <f t="shared" si="23"/>
        <v>9152570.4510550573</v>
      </c>
      <c r="U140" s="10">
        <f t="shared" si="24"/>
        <v>1147440</v>
      </c>
      <c r="V140" s="10">
        <f t="shared" si="25"/>
        <v>9207210.4510550573</v>
      </c>
      <c r="W140" s="10">
        <f t="shared" si="26"/>
        <v>1202080</v>
      </c>
      <c r="X140" s="10">
        <f t="shared" si="27"/>
        <v>9261850.4510550573</v>
      </c>
      <c r="Y140" s="10">
        <f t="shared" si="28"/>
        <v>1256720</v>
      </c>
      <c r="Z140" s="10">
        <f t="shared" si="29"/>
        <v>9316490.4510550573</v>
      </c>
      <c r="AA140" s="10">
        <f t="shared" si="30"/>
        <v>1311360</v>
      </c>
    </row>
    <row r="141" spans="1:27" ht="9.75" hidden="1" customHeight="1" x14ac:dyDescent="0.25">
      <c r="A141" s="12">
        <v>136</v>
      </c>
      <c r="B141" s="6" t="s">
        <v>1254</v>
      </c>
      <c r="C141" s="13" t="s">
        <v>285</v>
      </c>
      <c r="D141" s="14" t="s">
        <v>1254</v>
      </c>
      <c r="E141" s="15">
        <v>1</v>
      </c>
      <c r="F141" s="15">
        <v>40</v>
      </c>
      <c r="G141" s="15">
        <v>4</v>
      </c>
      <c r="H141" s="10">
        <v>652533.89925467223</v>
      </c>
      <c r="I141" s="10">
        <v>1000000</v>
      </c>
      <c r="J141" s="10">
        <v>702533.89925467223</v>
      </c>
      <c r="K141" s="10">
        <v>1050000</v>
      </c>
      <c r="L141" s="10">
        <v>752533.89925467223</v>
      </c>
      <c r="M141" s="10">
        <v>1100000</v>
      </c>
      <c r="N141" s="10">
        <v>802533.89925467223</v>
      </c>
      <c r="O141" s="10">
        <v>1150000</v>
      </c>
      <c r="P141" s="16">
        <v>852533.89925467223</v>
      </c>
      <c r="Q141" s="17">
        <v>1200000</v>
      </c>
      <c r="R141" s="10">
        <f t="shared" si="21"/>
        <v>713089.04510550585</v>
      </c>
      <c r="S141" s="10">
        <f t="shared" si="22"/>
        <v>1092800</v>
      </c>
      <c r="T141" s="10">
        <f t="shared" si="23"/>
        <v>767729.04510550585</v>
      </c>
      <c r="U141" s="10">
        <f t="shared" si="24"/>
        <v>1147440</v>
      </c>
      <c r="V141" s="10">
        <f t="shared" si="25"/>
        <v>822369.04510550585</v>
      </c>
      <c r="W141" s="10">
        <f t="shared" si="26"/>
        <v>1202080</v>
      </c>
      <c r="X141" s="10">
        <f t="shared" si="27"/>
        <v>877009.04510550585</v>
      </c>
      <c r="Y141" s="10">
        <f t="shared" si="28"/>
        <v>1256720</v>
      </c>
      <c r="Z141" s="10">
        <f t="shared" si="29"/>
        <v>931649.04510550585</v>
      </c>
      <c r="AA141" s="10">
        <f t="shared" si="30"/>
        <v>1311360</v>
      </c>
    </row>
    <row r="142" spans="1:27" ht="9.75" hidden="1" customHeight="1" x14ac:dyDescent="0.25">
      <c r="A142" s="12">
        <v>137</v>
      </c>
      <c r="B142" s="6" t="s">
        <v>1254</v>
      </c>
      <c r="C142" s="13" t="s">
        <v>888</v>
      </c>
      <c r="D142" s="14" t="s">
        <v>1254</v>
      </c>
      <c r="E142" s="15">
        <v>1</v>
      </c>
      <c r="F142" s="15">
        <v>40</v>
      </c>
      <c r="G142" s="15">
        <v>2</v>
      </c>
      <c r="H142" s="10">
        <v>430875.08544845739</v>
      </c>
      <c r="I142" s="10">
        <v>1000000</v>
      </c>
      <c r="J142" s="10">
        <v>480875.08544845739</v>
      </c>
      <c r="K142" s="10">
        <v>1050000</v>
      </c>
      <c r="L142" s="10">
        <v>530875.08544845739</v>
      </c>
      <c r="M142" s="10">
        <v>1100000</v>
      </c>
      <c r="N142" s="10">
        <v>580875.08544845739</v>
      </c>
      <c r="O142" s="10">
        <v>1150000</v>
      </c>
      <c r="P142" s="16">
        <v>630875.08544845739</v>
      </c>
      <c r="Q142" s="17">
        <v>1200000</v>
      </c>
      <c r="R142" s="10">
        <f t="shared" si="21"/>
        <v>470860.29337807425</v>
      </c>
      <c r="S142" s="10">
        <f t="shared" si="22"/>
        <v>1092800</v>
      </c>
      <c r="T142" s="10">
        <f t="shared" si="23"/>
        <v>525500.29337807419</v>
      </c>
      <c r="U142" s="10">
        <f t="shared" si="24"/>
        <v>1147440</v>
      </c>
      <c r="V142" s="10">
        <f t="shared" si="25"/>
        <v>580140.29337807419</v>
      </c>
      <c r="W142" s="10">
        <f t="shared" si="26"/>
        <v>1202080</v>
      </c>
      <c r="X142" s="10">
        <f t="shared" si="27"/>
        <v>634780.29337807419</v>
      </c>
      <c r="Y142" s="10">
        <f t="shared" si="28"/>
        <v>1256720</v>
      </c>
      <c r="Z142" s="10">
        <f t="shared" si="29"/>
        <v>689420.29337807419</v>
      </c>
      <c r="AA142" s="10">
        <f t="shared" si="30"/>
        <v>1311360</v>
      </c>
    </row>
    <row r="143" spans="1:27" ht="9.75" hidden="1" customHeight="1" x14ac:dyDescent="0.25">
      <c r="A143" s="12">
        <v>138</v>
      </c>
      <c r="B143" s="6" t="s">
        <v>1254</v>
      </c>
      <c r="C143" s="13" t="s">
        <v>522</v>
      </c>
      <c r="D143" s="14" t="s">
        <v>1254</v>
      </c>
      <c r="E143" s="15">
        <v>1</v>
      </c>
      <c r="F143" s="15">
        <v>40</v>
      </c>
      <c r="G143" s="15">
        <v>2</v>
      </c>
      <c r="H143" s="10">
        <v>1164054.2388074754</v>
      </c>
      <c r="I143" s="10">
        <v>1000000</v>
      </c>
      <c r="J143" s="10">
        <v>1214054.2388074754</v>
      </c>
      <c r="K143" s="10">
        <v>1050000</v>
      </c>
      <c r="L143" s="10">
        <v>1264054.2388074754</v>
      </c>
      <c r="M143" s="10">
        <v>1100000</v>
      </c>
      <c r="N143" s="10">
        <v>1314054.2388074754</v>
      </c>
      <c r="O143" s="10">
        <v>1150000</v>
      </c>
      <c r="P143" s="16">
        <v>1364054.2388074754</v>
      </c>
      <c r="Q143" s="17">
        <v>1200000</v>
      </c>
      <c r="R143" s="10">
        <f t="shared" si="21"/>
        <v>1272078.472168809</v>
      </c>
      <c r="S143" s="10">
        <f t="shared" si="22"/>
        <v>1092800</v>
      </c>
      <c r="T143" s="10">
        <f t="shared" si="23"/>
        <v>1326718.472168809</v>
      </c>
      <c r="U143" s="10">
        <f t="shared" si="24"/>
        <v>1147440</v>
      </c>
      <c r="V143" s="10">
        <f t="shared" si="25"/>
        <v>1381358.472168809</v>
      </c>
      <c r="W143" s="10">
        <f t="shared" si="26"/>
        <v>1202080</v>
      </c>
      <c r="X143" s="10">
        <f t="shared" si="27"/>
        <v>1435998.472168809</v>
      </c>
      <c r="Y143" s="10">
        <f t="shared" si="28"/>
        <v>1256720</v>
      </c>
      <c r="Z143" s="10">
        <f t="shared" si="29"/>
        <v>1490638.472168809</v>
      </c>
      <c r="AA143" s="10">
        <f t="shared" si="30"/>
        <v>1311360</v>
      </c>
    </row>
    <row r="144" spans="1:27" ht="9.75" customHeight="1" x14ac:dyDescent="0.25">
      <c r="A144" s="12">
        <v>139</v>
      </c>
      <c r="B144" s="6" t="s">
        <v>1254</v>
      </c>
      <c r="C144" s="13" t="s">
        <v>1285</v>
      </c>
      <c r="D144" s="14" t="s">
        <v>1254</v>
      </c>
      <c r="E144" s="15">
        <v>1</v>
      </c>
      <c r="F144" s="15">
        <v>40</v>
      </c>
      <c r="G144" s="15">
        <v>2</v>
      </c>
      <c r="H144" s="10">
        <v>720736.61119504599</v>
      </c>
      <c r="I144" s="10">
        <v>1000000</v>
      </c>
      <c r="J144" s="10">
        <v>770736.61119504599</v>
      </c>
      <c r="K144" s="10">
        <v>1050000</v>
      </c>
      <c r="L144" s="10">
        <v>820736.61119504599</v>
      </c>
      <c r="M144" s="10">
        <v>1100000</v>
      </c>
      <c r="N144" s="10">
        <v>870736.61119504599</v>
      </c>
      <c r="O144" s="10">
        <v>1150000</v>
      </c>
      <c r="P144" s="16">
        <v>920736.61119504599</v>
      </c>
      <c r="Q144" s="17">
        <v>1200000</v>
      </c>
      <c r="R144" s="10">
        <f t="shared" si="21"/>
        <v>787620.96871394629</v>
      </c>
      <c r="S144" s="10">
        <f t="shared" si="22"/>
        <v>1092800</v>
      </c>
      <c r="T144" s="10">
        <f t="shared" si="23"/>
        <v>842260.96871394629</v>
      </c>
      <c r="U144" s="10">
        <f t="shared" si="24"/>
        <v>1147440</v>
      </c>
      <c r="V144" s="10">
        <f t="shared" si="25"/>
        <v>896900.96871394629</v>
      </c>
      <c r="W144" s="10">
        <f t="shared" si="26"/>
        <v>1202080</v>
      </c>
      <c r="X144" s="10">
        <f t="shared" si="27"/>
        <v>951540.96871394629</v>
      </c>
      <c r="Y144" s="10">
        <f t="shared" si="28"/>
        <v>1256720</v>
      </c>
      <c r="Z144" s="10">
        <f t="shared" si="29"/>
        <v>1006180.9687139463</v>
      </c>
      <c r="AA144" s="10">
        <f t="shared" si="30"/>
        <v>1311360</v>
      </c>
    </row>
    <row r="145" spans="1:27" ht="9.75" hidden="1" customHeight="1" x14ac:dyDescent="0.25">
      <c r="A145" s="12">
        <v>140</v>
      </c>
      <c r="B145" s="6" t="s">
        <v>1254</v>
      </c>
      <c r="C145" s="13" t="s">
        <v>1286</v>
      </c>
      <c r="D145" s="14" t="s">
        <v>1254</v>
      </c>
      <c r="E145" s="15">
        <v>1</v>
      </c>
      <c r="F145" s="15">
        <v>40</v>
      </c>
      <c r="G145" s="15">
        <v>2</v>
      </c>
      <c r="H145" s="10">
        <v>516128.47537392459</v>
      </c>
      <c r="I145" s="10">
        <v>1000000</v>
      </c>
      <c r="J145" s="10">
        <v>566128.47537392459</v>
      </c>
      <c r="K145" s="10">
        <v>1050000</v>
      </c>
      <c r="L145" s="10">
        <v>616128.47537392459</v>
      </c>
      <c r="M145" s="10">
        <v>1100000</v>
      </c>
      <c r="N145" s="10">
        <v>666128.47537392459</v>
      </c>
      <c r="O145" s="10">
        <v>1150000</v>
      </c>
      <c r="P145" s="16">
        <v>716128.47537392459</v>
      </c>
      <c r="Q145" s="17">
        <v>1200000</v>
      </c>
      <c r="R145" s="10">
        <f t="shared" si="21"/>
        <v>564025.19788862474</v>
      </c>
      <c r="S145" s="10">
        <f t="shared" si="22"/>
        <v>1092800</v>
      </c>
      <c r="T145" s="10">
        <f t="shared" si="23"/>
        <v>618665.19788862474</v>
      </c>
      <c r="U145" s="10">
        <f t="shared" si="24"/>
        <v>1147440</v>
      </c>
      <c r="V145" s="10">
        <f t="shared" si="25"/>
        <v>673305.19788862474</v>
      </c>
      <c r="W145" s="10">
        <f t="shared" si="26"/>
        <v>1202080</v>
      </c>
      <c r="X145" s="10">
        <f t="shared" si="27"/>
        <v>727945.19788862474</v>
      </c>
      <c r="Y145" s="10">
        <f t="shared" si="28"/>
        <v>1256720</v>
      </c>
      <c r="Z145" s="10">
        <f t="shared" si="29"/>
        <v>782585.19788862485</v>
      </c>
      <c r="AA145" s="10">
        <f t="shared" si="30"/>
        <v>1311360</v>
      </c>
    </row>
    <row r="146" spans="1:27" ht="9.75" hidden="1" customHeight="1" x14ac:dyDescent="0.25">
      <c r="A146" s="12">
        <v>141</v>
      </c>
      <c r="B146" s="6" t="s">
        <v>1254</v>
      </c>
      <c r="C146" s="13" t="s">
        <v>495</v>
      </c>
      <c r="D146" s="14" t="s">
        <v>1254</v>
      </c>
      <c r="E146" s="15">
        <v>1</v>
      </c>
      <c r="F146" s="15">
        <v>40</v>
      </c>
      <c r="G146" s="15">
        <v>1</v>
      </c>
      <c r="H146" s="10">
        <v>857142.03507579351</v>
      </c>
      <c r="I146" s="10">
        <v>1000000</v>
      </c>
      <c r="J146" s="10">
        <v>907142.03507579351</v>
      </c>
      <c r="K146" s="10">
        <v>1050000</v>
      </c>
      <c r="L146" s="10">
        <v>957142.03507579351</v>
      </c>
      <c r="M146" s="10">
        <v>1100000</v>
      </c>
      <c r="N146" s="10">
        <v>1007142.0350757935</v>
      </c>
      <c r="O146" s="10">
        <v>1150000</v>
      </c>
      <c r="P146" s="16">
        <v>1057142.0350757935</v>
      </c>
      <c r="Q146" s="17">
        <v>1200000</v>
      </c>
      <c r="R146" s="10">
        <f t="shared" si="21"/>
        <v>936684.81593082717</v>
      </c>
      <c r="S146" s="10">
        <f t="shared" si="22"/>
        <v>1092800</v>
      </c>
      <c r="T146" s="10">
        <f t="shared" si="23"/>
        <v>991324.81593082717</v>
      </c>
      <c r="U146" s="10">
        <f t="shared" si="24"/>
        <v>1147440</v>
      </c>
      <c r="V146" s="10">
        <f t="shared" si="25"/>
        <v>1045964.8159308272</v>
      </c>
      <c r="W146" s="10">
        <f t="shared" si="26"/>
        <v>1202080</v>
      </c>
      <c r="X146" s="10">
        <f t="shared" si="27"/>
        <v>1100604.8159308271</v>
      </c>
      <c r="Y146" s="10">
        <f t="shared" si="28"/>
        <v>1256720</v>
      </c>
      <c r="Z146" s="10">
        <f t="shared" si="29"/>
        <v>1155244.8159308271</v>
      </c>
      <c r="AA146" s="10">
        <f t="shared" si="30"/>
        <v>1311360</v>
      </c>
    </row>
    <row r="147" spans="1:27" ht="9.75" hidden="1" customHeight="1" x14ac:dyDescent="0.25">
      <c r="A147" s="12">
        <v>142</v>
      </c>
      <c r="B147" s="6" t="s">
        <v>1254</v>
      </c>
      <c r="C147" s="13" t="s">
        <v>714</v>
      </c>
      <c r="D147" s="14" t="s">
        <v>1254</v>
      </c>
      <c r="E147" s="15">
        <v>1</v>
      </c>
      <c r="F147" s="15">
        <v>40</v>
      </c>
      <c r="G147" s="15">
        <v>1</v>
      </c>
      <c r="H147" s="10">
        <v>516128.47537392459</v>
      </c>
      <c r="I147" s="10">
        <v>1000000</v>
      </c>
      <c r="J147" s="10">
        <v>566128.47537392459</v>
      </c>
      <c r="K147" s="10">
        <v>1050000</v>
      </c>
      <c r="L147" s="10">
        <v>616128.47537392459</v>
      </c>
      <c r="M147" s="10">
        <v>1100000</v>
      </c>
      <c r="N147" s="10">
        <v>666128.47537392459</v>
      </c>
      <c r="O147" s="10">
        <v>1150000</v>
      </c>
      <c r="P147" s="16">
        <v>716128.47537392459</v>
      </c>
      <c r="Q147" s="17">
        <v>1200000</v>
      </c>
      <c r="R147" s="10">
        <f t="shared" si="21"/>
        <v>564025.19788862474</v>
      </c>
      <c r="S147" s="10">
        <f t="shared" si="22"/>
        <v>1092800</v>
      </c>
      <c r="T147" s="10">
        <f t="shared" si="23"/>
        <v>618665.19788862474</v>
      </c>
      <c r="U147" s="10">
        <f t="shared" si="24"/>
        <v>1147440</v>
      </c>
      <c r="V147" s="10">
        <f t="shared" si="25"/>
        <v>673305.19788862474</v>
      </c>
      <c r="W147" s="10">
        <f t="shared" si="26"/>
        <v>1202080</v>
      </c>
      <c r="X147" s="10">
        <f t="shared" si="27"/>
        <v>727945.19788862474</v>
      </c>
      <c r="Y147" s="10">
        <f t="shared" si="28"/>
        <v>1256720</v>
      </c>
      <c r="Z147" s="10">
        <f t="shared" si="29"/>
        <v>782585.19788862485</v>
      </c>
      <c r="AA147" s="10">
        <f t="shared" si="30"/>
        <v>1311360</v>
      </c>
    </row>
    <row r="148" spans="1:27" ht="9.75" hidden="1" customHeight="1" x14ac:dyDescent="0.25">
      <c r="A148" s="12">
        <v>143</v>
      </c>
      <c r="B148" s="6" t="s">
        <v>1254</v>
      </c>
      <c r="C148" s="13" t="s">
        <v>1287</v>
      </c>
      <c r="D148" s="14" t="s">
        <v>1254</v>
      </c>
      <c r="E148" s="15">
        <v>2</v>
      </c>
      <c r="F148" s="15">
        <v>40</v>
      </c>
      <c r="G148" s="15">
        <v>3</v>
      </c>
      <c r="H148" s="10">
        <v>1232256.9507478492</v>
      </c>
      <c r="I148" s="10">
        <v>1000000</v>
      </c>
      <c r="J148" s="10">
        <v>1282256.9507478492</v>
      </c>
      <c r="K148" s="10">
        <v>1050000</v>
      </c>
      <c r="L148" s="10">
        <v>1332256.9507478492</v>
      </c>
      <c r="M148" s="10">
        <v>1100000</v>
      </c>
      <c r="N148" s="10">
        <v>1382256.9507478492</v>
      </c>
      <c r="O148" s="10">
        <v>1150000</v>
      </c>
      <c r="P148" s="16">
        <v>1432256.9507478492</v>
      </c>
      <c r="Q148" s="17">
        <v>1200000</v>
      </c>
      <c r="R148" s="10">
        <f t="shared" si="21"/>
        <v>1346610.3957772495</v>
      </c>
      <c r="S148" s="10">
        <f t="shared" si="22"/>
        <v>1092800</v>
      </c>
      <c r="T148" s="10">
        <f t="shared" si="23"/>
        <v>1401250.3957772495</v>
      </c>
      <c r="U148" s="10">
        <f t="shared" si="24"/>
        <v>1147440</v>
      </c>
      <c r="V148" s="10">
        <f t="shared" si="25"/>
        <v>1455890.3957772495</v>
      </c>
      <c r="W148" s="10">
        <f t="shared" si="26"/>
        <v>1202080</v>
      </c>
      <c r="X148" s="10">
        <f t="shared" si="27"/>
        <v>1510530.3957772495</v>
      </c>
      <c r="Y148" s="10">
        <f t="shared" si="28"/>
        <v>1256720</v>
      </c>
      <c r="Z148" s="10">
        <f t="shared" si="29"/>
        <v>1565170.3957772497</v>
      </c>
      <c r="AA148" s="10">
        <f t="shared" si="30"/>
        <v>1311360</v>
      </c>
    </row>
    <row r="149" spans="1:27" ht="9.75" hidden="1" customHeight="1" x14ac:dyDescent="0.25">
      <c r="A149" s="12">
        <v>144</v>
      </c>
      <c r="B149" s="6" t="s">
        <v>1254</v>
      </c>
      <c r="C149" s="13" t="s">
        <v>924</v>
      </c>
      <c r="D149" s="14" t="s">
        <v>1254</v>
      </c>
      <c r="E149" s="15">
        <v>2</v>
      </c>
      <c r="F149" s="15">
        <v>40</v>
      </c>
      <c r="G149" s="15">
        <v>3</v>
      </c>
      <c r="H149" s="10">
        <v>3380642.3768696231</v>
      </c>
      <c r="I149" s="10">
        <v>1000000</v>
      </c>
      <c r="J149" s="10">
        <v>3430642.3768696231</v>
      </c>
      <c r="K149" s="10">
        <v>1050000</v>
      </c>
      <c r="L149" s="10">
        <v>3480642.3768696231</v>
      </c>
      <c r="M149" s="10">
        <v>1100000</v>
      </c>
      <c r="N149" s="10">
        <v>3530642.3768696231</v>
      </c>
      <c r="O149" s="10">
        <v>1150000</v>
      </c>
      <c r="P149" s="16">
        <v>3580642.3768696231</v>
      </c>
      <c r="Q149" s="17">
        <v>1200000</v>
      </c>
      <c r="R149" s="10">
        <f t="shared" si="21"/>
        <v>3694365.9894431243</v>
      </c>
      <c r="S149" s="10">
        <f t="shared" si="22"/>
        <v>1092800</v>
      </c>
      <c r="T149" s="10">
        <f t="shared" si="23"/>
        <v>3749005.9894431243</v>
      </c>
      <c r="U149" s="10">
        <f t="shared" si="24"/>
        <v>1147440</v>
      </c>
      <c r="V149" s="10">
        <f t="shared" si="25"/>
        <v>3803645.9894431243</v>
      </c>
      <c r="W149" s="10">
        <f t="shared" si="26"/>
        <v>1202080</v>
      </c>
      <c r="X149" s="10">
        <f t="shared" si="27"/>
        <v>3858285.9894431243</v>
      </c>
      <c r="Y149" s="10">
        <f t="shared" si="28"/>
        <v>1256720</v>
      </c>
      <c r="Z149" s="10">
        <f t="shared" si="29"/>
        <v>3912925.9894431243</v>
      </c>
      <c r="AA149" s="10">
        <f t="shared" si="30"/>
        <v>1311360</v>
      </c>
    </row>
    <row r="150" spans="1:27" ht="9.75" hidden="1" customHeight="1" x14ac:dyDescent="0.25">
      <c r="A150" s="12">
        <v>145</v>
      </c>
      <c r="B150" s="6" t="s">
        <v>1254</v>
      </c>
      <c r="C150" s="13" t="s">
        <v>1288</v>
      </c>
      <c r="D150" s="14" t="s">
        <v>1254</v>
      </c>
      <c r="E150" s="15">
        <v>2</v>
      </c>
      <c r="F150" s="15">
        <v>40</v>
      </c>
      <c r="G150" s="15">
        <v>1</v>
      </c>
      <c r="H150" s="10">
        <v>2630412.5455255117</v>
      </c>
      <c r="I150" s="10">
        <v>1000000</v>
      </c>
      <c r="J150" s="10">
        <v>2680412.5455255117</v>
      </c>
      <c r="K150" s="10">
        <v>1050000</v>
      </c>
      <c r="L150" s="10">
        <v>2730412.5455255117</v>
      </c>
      <c r="M150" s="10">
        <v>1100000</v>
      </c>
      <c r="N150" s="10">
        <v>2780412.5455255117</v>
      </c>
      <c r="O150" s="10">
        <v>1150000</v>
      </c>
      <c r="P150" s="16">
        <v>2830412.5455255117</v>
      </c>
      <c r="Q150" s="17">
        <v>1200000</v>
      </c>
      <c r="R150" s="10">
        <f t="shared" si="21"/>
        <v>2874514.829750279</v>
      </c>
      <c r="S150" s="10">
        <f t="shared" si="22"/>
        <v>1092800</v>
      </c>
      <c r="T150" s="10">
        <f t="shared" si="23"/>
        <v>2929154.829750279</v>
      </c>
      <c r="U150" s="10">
        <f t="shared" si="24"/>
        <v>1147440</v>
      </c>
      <c r="V150" s="10">
        <f t="shared" si="25"/>
        <v>2983794.829750279</v>
      </c>
      <c r="W150" s="10">
        <f t="shared" si="26"/>
        <v>1202080</v>
      </c>
      <c r="X150" s="10">
        <f t="shared" si="27"/>
        <v>3038434.829750279</v>
      </c>
      <c r="Y150" s="10">
        <f t="shared" si="28"/>
        <v>1256720</v>
      </c>
      <c r="Z150" s="10">
        <f t="shared" si="29"/>
        <v>3093074.829750279</v>
      </c>
      <c r="AA150" s="10">
        <f t="shared" si="30"/>
        <v>1311360</v>
      </c>
    </row>
    <row r="151" spans="1:27" ht="30.75" hidden="1" customHeight="1" x14ac:dyDescent="0.25">
      <c r="A151" s="12">
        <v>146</v>
      </c>
      <c r="B151" s="6" t="s">
        <v>1254</v>
      </c>
      <c r="C151" s="13" t="s">
        <v>1289</v>
      </c>
      <c r="D151" s="14" t="s">
        <v>1254</v>
      </c>
      <c r="E151" s="15">
        <v>2</v>
      </c>
      <c r="F151" s="15">
        <v>40</v>
      </c>
      <c r="G151" s="15">
        <v>1</v>
      </c>
      <c r="H151" s="10">
        <v>1470966.4425391573</v>
      </c>
      <c r="I151" s="10">
        <v>1000000</v>
      </c>
      <c r="J151" s="10">
        <v>1520966.4425391573</v>
      </c>
      <c r="K151" s="10">
        <v>1050000</v>
      </c>
      <c r="L151" s="10">
        <v>1570966.4425391573</v>
      </c>
      <c r="M151" s="10">
        <v>1100000</v>
      </c>
      <c r="N151" s="10">
        <v>1620966.4425391573</v>
      </c>
      <c r="O151" s="10">
        <v>1150000</v>
      </c>
      <c r="P151" s="16">
        <v>1670966.4425391573</v>
      </c>
      <c r="Q151" s="17">
        <v>1200000</v>
      </c>
      <c r="R151" s="10">
        <f t="shared" si="21"/>
        <v>1607472.128406791</v>
      </c>
      <c r="S151" s="10">
        <f t="shared" si="22"/>
        <v>1092800</v>
      </c>
      <c r="T151" s="10">
        <f t="shared" si="23"/>
        <v>1662112.128406791</v>
      </c>
      <c r="U151" s="10">
        <f t="shared" si="24"/>
        <v>1147440</v>
      </c>
      <c r="V151" s="10">
        <f t="shared" si="25"/>
        <v>1716752.128406791</v>
      </c>
      <c r="W151" s="10">
        <f t="shared" si="26"/>
        <v>1202080</v>
      </c>
      <c r="X151" s="10">
        <f t="shared" si="27"/>
        <v>1771392.128406791</v>
      </c>
      <c r="Y151" s="10">
        <f t="shared" si="28"/>
        <v>1256720</v>
      </c>
      <c r="Z151" s="10">
        <f t="shared" si="29"/>
        <v>1826032.128406791</v>
      </c>
      <c r="AA151" s="10">
        <f t="shared" si="30"/>
        <v>1311360</v>
      </c>
    </row>
    <row r="152" spans="1:27" ht="9.75" hidden="1" customHeight="1" x14ac:dyDescent="0.25">
      <c r="A152" s="12">
        <v>147</v>
      </c>
      <c r="B152" s="6" t="s">
        <v>1254</v>
      </c>
      <c r="C152" s="13" t="s">
        <v>1152</v>
      </c>
      <c r="D152" s="14" t="s">
        <v>1254</v>
      </c>
      <c r="E152" s="15">
        <v>1</v>
      </c>
      <c r="F152" s="15">
        <v>40</v>
      </c>
      <c r="G152" s="15">
        <v>2</v>
      </c>
      <c r="H152" s="10">
        <v>516128.47537392459</v>
      </c>
      <c r="I152" s="10">
        <v>1000000</v>
      </c>
      <c r="J152" s="10">
        <v>566128.47537392459</v>
      </c>
      <c r="K152" s="10">
        <v>1050000</v>
      </c>
      <c r="L152" s="10">
        <v>616128.47537392459</v>
      </c>
      <c r="M152" s="10">
        <v>1100000</v>
      </c>
      <c r="N152" s="10">
        <v>666128.47537392459</v>
      </c>
      <c r="O152" s="10">
        <v>1150000</v>
      </c>
      <c r="P152" s="16">
        <v>716128.47537392459</v>
      </c>
      <c r="Q152" s="17">
        <v>1200000</v>
      </c>
      <c r="R152" s="10">
        <f t="shared" si="21"/>
        <v>564025.19788862474</v>
      </c>
      <c r="S152" s="10">
        <f t="shared" si="22"/>
        <v>1092800</v>
      </c>
      <c r="T152" s="10">
        <f t="shared" si="23"/>
        <v>618665.19788862474</v>
      </c>
      <c r="U152" s="10">
        <f t="shared" si="24"/>
        <v>1147440</v>
      </c>
      <c r="V152" s="10">
        <f t="shared" si="25"/>
        <v>673305.19788862474</v>
      </c>
      <c r="W152" s="10">
        <f t="shared" si="26"/>
        <v>1202080</v>
      </c>
      <c r="X152" s="10">
        <f t="shared" si="27"/>
        <v>727945.19788862474</v>
      </c>
      <c r="Y152" s="10">
        <f t="shared" si="28"/>
        <v>1256720</v>
      </c>
      <c r="Z152" s="10">
        <f t="shared" si="29"/>
        <v>782585.19788862485</v>
      </c>
      <c r="AA152" s="10">
        <f t="shared" si="30"/>
        <v>1311360</v>
      </c>
    </row>
    <row r="153" spans="1:27" ht="9.75" hidden="1" customHeight="1" x14ac:dyDescent="0.25">
      <c r="A153" s="12">
        <v>148</v>
      </c>
      <c r="B153" s="6" t="s">
        <v>1254</v>
      </c>
      <c r="C153" s="13" t="s">
        <v>661</v>
      </c>
      <c r="D153" s="14" t="s">
        <v>1254</v>
      </c>
      <c r="E153" s="15">
        <v>9</v>
      </c>
      <c r="F153" s="15">
        <v>40</v>
      </c>
      <c r="G153" s="15">
        <v>1</v>
      </c>
      <c r="H153" s="10">
        <v>8495845.772397656</v>
      </c>
      <c r="I153" s="10">
        <v>1000000</v>
      </c>
      <c r="J153" s="10">
        <v>8545845.772397656</v>
      </c>
      <c r="K153" s="10">
        <v>1050000</v>
      </c>
      <c r="L153" s="10">
        <v>8595845.772397656</v>
      </c>
      <c r="M153" s="10">
        <v>1100000</v>
      </c>
      <c r="N153" s="10">
        <v>8645845.772397656</v>
      </c>
      <c r="O153" s="10">
        <v>1150000</v>
      </c>
      <c r="P153" s="16">
        <v>8695845.772397656</v>
      </c>
      <c r="Q153" s="17">
        <v>1200000</v>
      </c>
      <c r="R153" s="10">
        <f t="shared" si="21"/>
        <v>9284260.2600761577</v>
      </c>
      <c r="S153" s="10">
        <f t="shared" si="22"/>
        <v>1092800</v>
      </c>
      <c r="T153" s="10">
        <f t="shared" si="23"/>
        <v>9338900.2600761577</v>
      </c>
      <c r="U153" s="10">
        <f t="shared" si="24"/>
        <v>1147440</v>
      </c>
      <c r="V153" s="10">
        <f t="shared" si="25"/>
        <v>9393540.2600761577</v>
      </c>
      <c r="W153" s="10">
        <f t="shared" si="26"/>
        <v>1202080</v>
      </c>
      <c r="X153" s="10">
        <f t="shared" si="27"/>
        <v>9448180.2600761577</v>
      </c>
      <c r="Y153" s="10">
        <f t="shared" si="28"/>
        <v>1256720</v>
      </c>
      <c r="Z153" s="10">
        <f t="shared" si="29"/>
        <v>9502820.2600761577</v>
      </c>
      <c r="AA153" s="10">
        <f t="shared" si="30"/>
        <v>1311360</v>
      </c>
    </row>
    <row r="154" spans="1:27" ht="9.75" hidden="1" customHeight="1" x14ac:dyDescent="0.25">
      <c r="A154" s="12">
        <v>149</v>
      </c>
      <c r="B154" s="6" t="s">
        <v>1254</v>
      </c>
      <c r="C154" s="13" t="s">
        <v>1290</v>
      </c>
      <c r="D154" s="14" t="s">
        <v>1254</v>
      </c>
      <c r="E154" s="15">
        <v>9</v>
      </c>
      <c r="F154" s="15">
        <v>40</v>
      </c>
      <c r="G154" s="15">
        <v>1</v>
      </c>
      <c r="H154" s="10">
        <v>9689393.2313541956</v>
      </c>
      <c r="I154" s="10">
        <v>1000000</v>
      </c>
      <c r="J154" s="10">
        <v>9739393.2313541956</v>
      </c>
      <c r="K154" s="10">
        <v>1050000</v>
      </c>
      <c r="L154" s="10">
        <v>9789393.2313541956</v>
      </c>
      <c r="M154" s="10">
        <v>1100000</v>
      </c>
      <c r="N154" s="10">
        <v>9839393.2313541956</v>
      </c>
      <c r="O154" s="10">
        <v>1150000</v>
      </c>
      <c r="P154" s="16">
        <v>9889393.2313541956</v>
      </c>
      <c r="Q154" s="17">
        <v>1200000</v>
      </c>
      <c r="R154" s="10">
        <f t="shared" si="21"/>
        <v>10588568.923223864</v>
      </c>
      <c r="S154" s="10">
        <f t="shared" si="22"/>
        <v>1092800</v>
      </c>
      <c r="T154" s="10">
        <f t="shared" si="23"/>
        <v>10643208.923223864</v>
      </c>
      <c r="U154" s="10">
        <f t="shared" si="24"/>
        <v>1147440</v>
      </c>
      <c r="V154" s="10">
        <f t="shared" si="25"/>
        <v>10697848.923223864</v>
      </c>
      <c r="W154" s="10">
        <f t="shared" si="26"/>
        <v>1202080</v>
      </c>
      <c r="X154" s="10">
        <f t="shared" si="27"/>
        <v>10752488.923223864</v>
      </c>
      <c r="Y154" s="10">
        <f t="shared" si="28"/>
        <v>1256720</v>
      </c>
      <c r="Z154" s="10">
        <f t="shared" si="29"/>
        <v>10807128.923223864</v>
      </c>
      <c r="AA154" s="10">
        <f t="shared" si="30"/>
        <v>1311360</v>
      </c>
    </row>
    <row r="155" spans="1:27" ht="9.75" hidden="1" customHeight="1" x14ac:dyDescent="0.25">
      <c r="A155" s="12">
        <v>150</v>
      </c>
      <c r="B155" s="6" t="s">
        <v>1254</v>
      </c>
      <c r="C155" s="13" t="s">
        <v>1037</v>
      </c>
      <c r="D155" s="14" t="s">
        <v>1254</v>
      </c>
      <c r="E155" s="15">
        <v>9</v>
      </c>
      <c r="F155" s="15">
        <v>40</v>
      </c>
      <c r="G155" s="15">
        <v>1</v>
      </c>
      <c r="H155" s="10">
        <v>9859900.0112051312</v>
      </c>
      <c r="I155" s="10">
        <v>1000000</v>
      </c>
      <c r="J155" s="10">
        <v>9909900.0112051312</v>
      </c>
      <c r="K155" s="10">
        <v>1050000</v>
      </c>
      <c r="L155" s="10">
        <v>9959900.0112051312</v>
      </c>
      <c r="M155" s="10">
        <v>1100000</v>
      </c>
      <c r="N155" s="10">
        <v>10009900.011205131</v>
      </c>
      <c r="O155" s="10">
        <v>1150000</v>
      </c>
      <c r="P155" s="16">
        <v>10059900.011205131</v>
      </c>
      <c r="Q155" s="17">
        <v>1200000</v>
      </c>
      <c r="R155" s="10">
        <f t="shared" si="21"/>
        <v>10774898.732244967</v>
      </c>
      <c r="S155" s="10">
        <f t="shared" si="22"/>
        <v>1092800</v>
      </c>
      <c r="T155" s="10">
        <f t="shared" si="23"/>
        <v>10829538.732244967</v>
      </c>
      <c r="U155" s="10">
        <f t="shared" si="24"/>
        <v>1147440</v>
      </c>
      <c r="V155" s="10">
        <f t="shared" si="25"/>
        <v>10884178.732244967</v>
      </c>
      <c r="W155" s="10">
        <f t="shared" si="26"/>
        <v>1202080</v>
      </c>
      <c r="X155" s="10">
        <f t="shared" si="27"/>
        <v>10938818.732244967</v>
      </c>
      <c r="Y155" s="10">
        <f t="shared" si="28"/>
        <v>1256720</v>
      </c>
      <c r="Z155" s="10">
        <f t="shared" si="29"/>
        <v>10993458.732244967</v>
      </c>
      <c r="AA155" s="10">
        <f t="shared" si="30"/>
        <v>1311360</v>
      </c>
    </row>
    <row r="156" spans="1:27" ht="9.75" hidden="1" customHeight="1" x14ac:dyDescent="0.25">
      <c r="A156" s="12">
        <v>151</v>
      </c>
      <c r="B156" s="6" t="s">
        <v>1254</v>
      </c>
      <c r="C156" s="13" t="s">
        <v>1291</v>
      </c>
      <c r="D156" s="14" t="s">
        <v>1254</v>
      </c>
      <c r="E156" s="15">
        <v>3</v>
      </c>
      <c r="F156" s="15">
        <v>40</v>
      </c>
      <c r="G156" s="15">
        <v>2</v>
      </c>
      <c r="H156" s="10">
        <v>2528108.4776149509</v>
      </c>
      <c r="I156" s="10">
        <v>1000000</v>
      </c>
      <c r="J156" s="10">
        <v>2578108.4776149509</v>
      </c>
      <c r="K156" s="10">
        <v>1050000</v>
      </c>
      <c r="L156" s="10">
        <v>2628108.4776149509</v>
      </c>
      <c r="M156" s="10">
        <v>1100000</v>
      </c>
      <c r="N156" s="10">
        <v>2678108.4776149509</v>
      </c>
      <c r="O156" s="10">
        <v>1150000</v>
      </c>
      <c r="P156" s="16">
        <v>2728108.4776149509</v>
      </c>
      <c r="Q156" s="17">
        <v>1200000</v>
      </c>
      <c r="R156" s="10">
        <f t="shared" si="21"/>
        <v>2762716.9443376181</v>
      </c>
      <c r="S156" s="10">
        <f t="shared" si="22"/>
        <v>1092800</v>
      </c>
      <c r="T156" s="10">
        <f t="shared" si="23"/>
        <v>2817356.9443376181</v>
      </c>
      <c r="U156" s="10">
        <f t="shared" si="24"/>
        <v>1147440</v>
      </c>
      <c r="V156" s="10">
        <f t="shared" si="25"/>
        <v>2871996.9443376181</v>
      </c>
      <c r="W156" s="10">
        <f t="shared" si="26"/>
        <v>1202080</v>
      </c>
      <c r="X156" s="10">
        <f t="shared" si="27"/>
        <v>2926636.9443376181</v>
      </c>
      <c r="Y156" s="10">
        <f t="shared" si="28"/>
        <v>1256720</v>
      </c>
      <c r="Z156" s="10">
        <f t="shared" si="29"/>
        <v>2981276.9443376181</v>
      </c>
      <c r="AA156" s="10">
        <f t="shared" si="30"/>
        <v>1311360</v>
      </c>
    </row>
    <row r="157" spans="1:27" ht="9.75" hidden="1" customHeight="1" x14ac:dyDescent="0.25">
      <c r="A157" s="12">
        <v>152</v>
      </c>
      <c r="B157" s="6" t="s">
        <v>1254</v>
      </c>
      <c r="C157" s="13" t="s">
        <v>1292</v>
      </c>
      <c r="D157" s="14" t="s">
        <v>1254</v>
      </c>
      <c r="E157" s="15">
        <v>1</v>
      </c>
      <c r="F157" s="15">
        <v>40</v>
      </c>
      <c r="G157" s="15">
        <v>4</v>
      </c>
      <c r="H157" s="10">
        <v>720736.61119504599</v>
      </c>
      <c r="I157" s="10">
        <v>1000000</v>
      </c>
      <c r="J157" s="10">
        <v>770736.61119504599</v>
      </c>
      <c r="K157" s="10">
        <v>1050000</v>
      </c>
      <c r="L157" s="10">
        <v>820736.61119504599</v>
      </c>
      <c r="M157" s="10">
        <v>1100000</v>
      </c>
      <c r="N157" s="10">
        <v>870736.61119504599</v>
      </c>
      <c r="O157" s="10">
        <v>1150000</v>
      </c>
      <c r="P157" s="16">
        <v>920736.61119504599</v>
      </c>
      <c r="Q157" s="17">
        <v>1200000</v>
      </c>
      <c r="R157" s="10">
        <f t="shared" si="21"/>
        <v>787620.96871394629</v>
      </c>
      <c r="S157" s="10">
        <f t="shared" si="22"/>
        <v>1092800</v>
      </c>
      <c r="T157" s="10">
        <f t="shared" si="23"/>
        <v>842260.96871394629</v>
      </c>
      <c r="U157" s="10">
        <f t="shared" si="24"/>
        <v>1147440</v>
      </c>
      <c r="V157" s="10">
        <f t="shared" si="25"/>
        <v>896900.96871394629</v>
      </c>
      <c r="W157" s="10">
        <f t="shared" si="26"/>
        <v>1202080</v>
      </c>
      <c r="X157" s="10">
        <f t="shared" si="27"/>
        <v>951540.96871394629</v>
      </c>
      <c r="Y157" s="10">
        <f t="shared" si="28"/>
        <v>1256720</v>
      </c>
      <c r="Z157" s="10">
        <f t="shared" si="29"/>
        <v>1006180.9687139463</v>
      </c>
      <c r="AA157" s="10">
        <f t="shared" si="30"/>
        <v>1311360</v>
      </c>
    </row>
    <row r="158" spans="1:27" ht="19.5" hidden="1" customHeight="1" x14ac:dyDescent="0.25">
      <c r="A158" s="12">
        <v>153</v>
      </c>
      <c r="B158" s="6" t="s">
        <v>1254</v>
      </c>
      <c r="C158" s="13" t="s">
        <v>122</v>
      </c>
      <c r="D158" s="14" t="s">
        <v>1254</v>
      </c>
      <c r="E158" s="15">
        <v>1</v>
      </c>
      <c r="F158" s="15">
        <v>40</v>
      </c>
      <c r="G158" s="15">
        <v>2</v>
      </c>
      <c r="H158" s="10">
        <v>328571.01753789675</v>
      </c>
      <c r="I158" s="10">
        <v>1000000</v>
      </c>
      <c r="J158" s="10">
        <v>378571.01753789675</v>
      </c>
      <c r="K158" s="10">
        <v>1050000</v>
      </c>
      <c r="L158" s="10">
        <v>428571.01753789675</v>
      </c>
      <c r="M158" s="10">
        <v>1100000</v>
      </c>
      <c r="N158" s="10">
        <v>478571.01753789675</v>
      </c>
      <c r="O158" s="10">
        <v>1150000</v>
      </c>
      <c r="P158" s="16">
        <v>528571.01753789675</v>
      </c>
      <c r="Q158" s="17">
        <v>1200000</v>
      </c>
      <c r="R158" s="10">
        <f t="shared" si="21"/>
        <v>359062.40796541359</v>
      </c>
      <c r="S158" s="10">
        <f t="shared" si="22"/>
        <v>1092800</v>
      </c>
      <c r="T158" s="10">
        <f t="shared" si="23"/>
        <v>413702.40796541359</v>
      </c>
      <c r="U158" s="10">
        <f t="shared" si="24"/>
        <v>1147440</v>
      </c>
      <c r="V158" s="10">
        <f t="shared" si="25"/>
        <v>468342.40796541359</v>
      </c>
      <c r="W158" s="10">
        <f t="shared" si="26"/>
        <v>1202080</v>
      </c>
      <c r="X158" s="10">
        <f t="shared" si="27"/>
        <v>522982.40796541359</v>
      </c>
      <c r="Y158" s="10">
        <f t="shared" si="28"/>
        <v>1256720</v>
      </c>
      <c r="Z158" s="10">
        <f t="shared" si="29"/>
        <v>577622.40796541353</v>
      </c>
      <c r="AA158" s="10">
        <f t="shared" si="30"/>
        <v>1311360</v>
      </c>
    </row>
    <row r="159" spans="1:27" ht="9.75" hidden="1" customHeight="1" x14ac:dyDescent="0.25">
      <c r="A159" s="12">
        <v>154</v>
      </c>
      <c r="B159" s="6" t="s">
        <v>1254</v>
      </c>
      <c r="C159" s="13" t="s">
        <v>1023</v>
      </c>
      <c r="D159" s="14" t="s">
        <v>1254</v>
      </c>
      <c r="E159" s="15">
        <v>9</v>
      </c>
      <c r="F159" s="15">
        <v>40</v>
      </c>
      <c r="G159" s="15">
        <v>1</v>
      </c>
      <c r="H159" s="10">
        <v>7984325.432844853</v>
      </c>
      <c r="I159" s="10">
        <v>1000000</v>
      </c>
      <c r="J159" s="10">
        <v>8034325.432844853</v>
      </c>
      <c r="K159" s="10">
        <v>1050000</v>
      </c>
      <c r="L159" s="10">
        <v>8084325.432844853</v>
      </c>
      <c r="M159" s="10">
        <v>1100000</v>
      </c>
      <c r="N159" s="10">
        <v>8134325.432844853</v>
      </c>
      <c r="O159" s="10">
        <v>1150000</v>
      </c>
      <c r="P159" s="16">
        <v>8184325.432844853</v>
      </c>
      <c r="Q159" s="17">
        <v>1200000</v>
      </c>
      <c r="R159" s="10">
        <f t="shared" si="21"/>
        <v>8725270.8330128547</v>
      </c>
      <c r="S159" s="10">
        <f t="shared" si="22"/>
        <v>1092800</v>
      </c>
      <c r="T159" s="10">
        <f t="shared" si="23"/>
        <v>8779910.8330128547</v>
      </c>
      <c r="U159" s="10">
        <f t="shared" si="24"/>
        <v>1147440</v>
      </c>
      <c r="V159" s="10">
        <f t="shared" si="25"/>
        <v>8834550.8330128547</v>
      </c>
      <c r="W159" s="10">
        <f t="shared" si="26"/>
        <v>1202080</v>
      </c>
      <c r="X159" s="10">
        <f t="shared" si="27"/>
        <v>8889190.8330128547</v>
      </c>
      <c r="Y159" s="10">
        <f t="shared" si="28"/>
        <v>1256720</v>
      </c>
      <c r="Z159" s="10">
        <f t="shared" si="29"/>
        <v>8943830.8330128547</v>
      </c>
      <c r="AA159" s="10">
        <f t="shared" si="30"/>
        <v>1311360</v>
      </c>
    </row>
    <row r="160" spans="1:27" ht="9.75" hidden="1" customHeight="1" x14ac:dyDescent="0.25">
      <c r="A160" s="12">
        <v>155</v>
      </c>
      <c r="B160" s="6" t="s">
        <v>1254</v>
      </c>
      <c r="C160" s="13" t="s">
        <v>1293</v>
      </c>
      <c r="D160" s="14" t="s">
        <v>1254</v>
      </c>
      <c r="E160" s="15">
        <v>2</v>
      </c>
      <c r="F160" s="15">
        <v>40</v>
      </c>
      <c r="G160" s="15">
        <v>4</v>
      </c>
      <c r="H160" s="10">
        <v>1232256.9507478492</v>
      </c>
      <c r="I160" s="10">
        <v>1000000</v>
      </c>
      <c r="J160" s="10">
        <v>1282256.9507478492</v>
      </c>
      <c r="K160" s="10">
        <v>1050000</v>
      </c>
      <c r="L160" s="10">
        <v>1332256.9507478492</v>
      </c>
      <c r="M160" s="10">
        <v>1100000</v>
      </c>
      <c r="N160" s="10">
        <v>1382256.9507478492</v>
      </c>
      <c r="O160" s="10">
        <v>1150000</v>
      </c>
      <c r="P160" s="16">
        <v>1432256.9507478492</v>
      </c>
      <c r="Q160" s="17">
        <v>1200000</v>
      </c>
      <c r="R160" s="10">
        <f t="shared" si="21"/>
        <v>1346610.3957772495</v>
      </c>
      <c r="S160" s="10">
        <f t="shared" si="22"/>
        <v>1092800</v>
      </c>
      <c r="T160" s="10">
        <f t="shared" si="23"/>
        <v>1401250.3957772495</v>
      </c>
      <c r="U160" s="10">
        <f t="shared" si="24"/>
        <v>1147440</v>
      </c>
      <c r="V160" s="10">
        <f t="shared" si="25"/>
        <v>1455890.3957772495</v>
      </c>
      <c r="W160" s="10">
        <f t="shared" si="26"/>
        <v>1202080</v>
      </c>
      <c r="X160" s="10">
        <f t="shared" si="27"/>
        <v>1510530.3957772495</v>
      </c>
      <c r="Y160" s="10">
        <f t="shared" si="28"/>
        <v>1256720</v>
      </c>
      <c r="Z160" s="10">
        <f t="shared" si="29"/>
        <v>1565170.3957772497</v>
      </c>
      <c r="AA160" s="10">
        <f t="shared" si="30"/>
        <v>1311360</v>
      </c>
    </row>
    <row r="161" spans="1:27" ht="9.75" hidden="1" customHeight="1" x14ac:dyDescent="0.25">
      <c r="A161" s="12">
        <v>156</v>
      </c>
      <c r="B161" s="6" t="s">
        <v>1254</v>
      </c>
      <c r="C161" s="13" t="s">
        <v>499</v>
      </c>
      <c r="D161" s="14" t="s">
        <v>1254</v>
      </c>
      <c r="E161" s="15">
        <v>1</v>
      </c>
      <c r="F161" s="15">
        <v>40</v>
      </c>
      <c r="G161" s="15">
        <v>1</v>
      </c>
      <c r="H161" s="10">
        <v>1095851.5268671017</v>
      </c>
      <c r="I161" s="10">
        <v>1000000</v>
      </c>
      <c r="J161" s="10">
        <v>1145851.5268671017</v>
      </c>
      <c r="K161" s="10">
        <v>1050000</v>
      </c>
      <c r="L161" s="10">
        <v>1195851.5268671017</v>
      </c>
      <c r="M161" s="10">
        <v>1100000</v>
      </c>
      <c r="N161" s="10">
        <v>1245851.5268671017</v>
      </c>
      <c r="O161" s="10">
        <v>1150000</v>
      </c>
      <c r="P161" s="16">
        <v>1295851.5268671017</v>
      </c>
      <c r="Q161" s="17">
        <v>1200000</v>
      </c>
      <c r="R161" s="10">
        <f t="shared" si="21"/>
        <v>1197546.5485603686</v>
      </c>
      <c r="S161" s="10">
        <f t="shared" si="22"/>
        <v>1092800</v>
      </c>
      <c r="T161" s="10">
        <f t="shared" si="23"/>
        <v>1252186.5485603686</v>
      </c>
      <c r="U161" s="10">
        <f t="shared" si="24"/>
        <v>1147440</v>
      </c>
      <c r="V161" s="10">
        <f t="shared" si="25"/>
        <v>1306826.5485603686</v>
      </c>
      <c r="W161" s="10">
        <f t="shared" si="26"/>
        <v>1202080</v>
      </c>
      <c r="X161" s="10">
        <f t="shared" si="27"/>
        <v>1361466.5485603686</v>
      </c>
      <c r="Y161" s="10">
        <f t="shared" si="28"/>
        <v>1256720</v>
      </c>
      <c r="Z161" s="10">
        <f t="shared" si="29"/>
        <v>1416106.5485603686</v>
      </c>
      <c r="AA161" s="10">
        <f t="shared" si="30"/>
        <v>1311360</v>
      </c>
    </row>
    <row r="162" spans="1:27" ht="9.75" hidden="1" customHeight="1" x14ac:dyDescent="0.25">
      <c r="A162" s="12">
        <v>157</v>
      </c>
      <c r="B162" s="6" t="s">
        <v>1254</v>
      </c>
      <c r="C162" s="13" t="s">
        <v>1294</v>
      </c>
      <c r="D162" s="14" t="s">
        <v>1254</v>
      </c>
      <c r="E162" s="15">
        <v>1</v>
      </c>
      <c r="F162" s="15">
        <v>40</v>
      </c>
      <c r="G162" s="15">
        <v>1</v>
      </c>
      <c r="H162" s="10">
        <v>1129952.8828372885</v>
      </c>
      <c r="I162" s="10">
        <v>1000000</v>
      </c>
      <c r="J162" s="10">
        <v>1179952.8828372885</v>
      </c>
      <c r="K162" s="10">
        <v>1050000</v>
      </c>
      <c r="L162" s="10">
        <v>1229952.8828372885</v>
      </c>
      <c r="M162" s="10">
        <v>1100000</v>
      </c>
      <c r="N162" s="10">
        <v>1279952.8828372885</v>
      </c>
      <c r="O162" s="10">
        <v>1150000</v>
      </c>
      <c r="P162" s="16">
        <v>1329952.8828372885</v>
      </c>
      <c r="Q162" s="17">
        <v>1200000</v>
      </c>
      <c r="R162" s="10">
        <f t="shared" si="21"/>
        <v>1234812.5103645888</v>
      </c>
      <c r="S162" s="10">
        <f t="shared" si="22"/>
        <v>1092800</v>
      </c>
      <c r="T162" s="10">
        <f t="shared" si="23"/>
        <v>1289452.5103645888</v>
      </c>
      <c r="U162" s="10">
        <f t="shared" si="24"/>
        <v>1147440</v>
      </c>
      <c r="V162" s="10">
        <f t="shared" si="25"/>
        <v>1344092.5103645888</v>
      </c>
      <c r="W162" s="10">
        <f t="shared" si="26"/>
        <v>1202080</v>
      </c>
      <c r="X162" s="10">
        <f t="shared" si="27"/>
        <v>1398732.5103645888</v>
      </c>
      <c r="Y162" s="10">
        <f t="shared" si="28"/>
        <v>1256720</v>
      </c>
      <c r="Z162" s="10">
        <f t="shared" si="29"/>
        <v>1453372.5103645888</v>
      </c>
      <c r="AA162" s="10">
        <f t="shared" si="30"/>
        <v>1311360</v>
      </c>
    </row>
    <row r="163" spans="1:27" ht="9.75" hidden="1" customHeight="1" x14ac:dyDescent="0.25">
      <c r="A163" s="12">
        <v>158</v>
      </c>
      <c r="B163" s="6" t="s">
        <v>1254</v>
      </c>
      <c r="C163" s="13" t="s">
        <v>382</v>
      </c>
      <c r="D163" s="14" t="s">
        <v>1254</v>
      </c>
      <c r="E163" s="15">
        <v>2</v>
      </c>
      <c r="F163" s="15">
        <v>40</v>
      </c>
      <c r="G163" s="15">
        <v>2</v>
      </c>
      <c r="H163" s="10">
        <v>1232256.9507478492</v>
      </c>
      <c r="I163" s="10">
        <v>1000000</v>
      </c>
      <c r="J163" s="10">
        <v>1282256.9507478492</v>
      </c>
      <c r="K163" s="10">
        <v>1050000</v>
      </c>
      <c r="L163" s="10">
        <v>1332256.9507478492</v>
      </c>
      <c r="M163" s="10">
        <v>1100000</v>
      </c>
      <c r="N163" s="10">
        <v>1382256.9507478492</v>
      </c>
      <c r="O163" s="10">
        <v>1150000</v>
      </c>
      <c r="P163" s="16">
        <v>1432256.9507478492</v>
      </c>
      <c r="Q163" s="17">
        <v>1200000</v>
      </c>
      <c r="R163" s="10">
        <f t="shared" si="21"/>
        <v>1346610.3957772495</v>
      </c>
      <c r="S163" s="10">
        <f t="shared" si="22"/>
        <v>1092800</v>
      </c>
      <c r="T163" s="10">
        <f t="shared" si="23"/>
        <v>1401250.3957772495</v>
      </c>
      <c r="U163" s="10">
        <f t="shared" si="24"/>
        <v>1147440</v>
      </c>
      <c r="V163" s="10">
        <f t="shared" si="25"/>
        <v>1455890.3957772495</v>
      </c>
      <c r="W163" s="10">
        <f t="shared" si="26"/>
        <v>1202080</v>
      </c>
      <c r="X163" s="10">
        <f t="shared" si="27"/>
        <v>1510530.3957772495</v>
      </c>
      <c r="Y163" s="10">
        <f t="shared" si="28"/>
        <v>1256720</v>
      </c>
      <c r="Z163" s="10">
        <f t="shared" si="29"/>
        <v>1565170.3957772497</v>
      </c>
      <c r="AA163" s="10">
        <f t="shared" si="30"/>
        <v>1311360</v>
      </c>
    </row>
    <row r="164" spans="1:27" ht="9.75" hidden="1" customHeight="1" x14ac:dyDescent="0.25">
      <c r="A164" s="12">
        <v>159</v>
      </c>
      <c r="B164" s="6" t="s">
        <v>1254</v>
      </c>
      <c r="C164" s="13" t="s">
        <v>466</v>
      </c>
      <c r="D164" s="14" t="s">
        <v>1254</v>
      </c>
      <c r="E164" s="15">
        <v>1</v>
      </c>
      <c r="F164" s="15">
        <v>40</v>
      </c>
      <c r="G164" s="15">
        <v>2</v>
      </c>
      <c r="H164" s="10">
        <v>482027.11940373771</v>
      </c>
      <c r="I164" s="10">
        <v>1000000</v>
      </c>
      <c r="J164" s="10">
        <v>532027.11940373771</v>
      </c>
      <c r="K164" s="10">
        <v>1050000</v>
      </c>
      <c r="L164" s="10">
        <v>582027.11940373771</v>
      </c>
      <c r="M164" s="10">
        <v>1100000</v>
      </c>
      <c r="N164" s="10">
        <v>632027.11940373771</v>
      </c>
      <c r="O164" s="10">
        <v>1150000</v>
      </c>
      <c r="P164" s="16">
        <v>682027.11940373771</v>
      </c>
      <c r="Q164" s="17">
        <v>1200000</v>
      </c>
      <c r="R164" s="10">
        <f t="shared" si="21"/>
        <v>526759.23608440452</v>
      </c>
      <c r="S164" s="10">
        <f t="shared" si="22"/>
        <v>1092800</v>
      </c>
      <c r="T164" s="10">
        <f t="shared" si="23"/>
        <v>581399.23608440452</v>
      </c>
      <c r="U164" s="10">
        <f t="shared" si="24"/>
        <v>1147440</v>
      </c>
      <c r="V164" s="10">
        <f t="shared" si="25"/>
        <v>636039.23608440452</v>
      </c>
      <c r="W164" s="10">
        <f t="shared" si="26"/>
        <v>1202080</v>
      </c>
      <c r="X164" s="10">
        <f t="shared" si="27"/>
        <v>690679.23608440452</v>
      </c>
      <c r="Y164" s="10">
        <f t="shared" si="28"/>
        <v>1256720</v>
      </c>
      <c r="Z164" s="10">
        <f t="shared" si="29"/>
        <v>745319.23608440452</v>
      </c>
      <c r="AA164" s="10">
        <f t="shared" si="30"/>
        <v>1311360</v>
      </c>
    </row>
    <row r="165" spans="1:27" ht="9.75" hidden="1" customHeight="1" x14ac:dyDescent="0.25">
      <c r="A165" s="12">
        <v>160</v>
      </c>
      <c r="B165" s="6" t="s">
        <v>1254</v>
      </c>
      <c r="C165" s="13" t="s">
        <v>230</v>
      </c>
      <c r="D165" s="14" t="s">
        <v>1254</v>
      </c>
      <c r="E165" s="15">
        <v>1</v>
      </c>
      <c r="F165" s="15">
        <v>40</v>
      </c>
      <c r="G165" s="15">
        <v>2</v>
      </c>
      <c r="H165" s="10">
        <v>482027.11940373771</v>
      </c>
      <c r="I165" s="10">
        <v>1000000</v>
      </c>
      <c r="J165" s="10">
        <v>532027.11940373771</v>
      </c>
      <c r="K165" s="10">
        <v>1050000</v>
      </c>
      <c r="L165" s="10">
        <v>582027.11940373771</v>
      </c>
      <c r="M165" s="10">
        <v>1100000</v>
      </c>
      <c r="N165" s="10">
        <v>632027.11940373771</v>
      </c>
      <c r="O165" s="10">
        <v>1150000</v>
      </c>
      <c r="P165" s="16">
        <v>682027.11940373771</v>
      </c>
      <c r="Q165" s="17">
        <v>1200000</v>
      </c>
      <c r="R165" s="10">
        <f t="shared" si="21"/>
        <v>526759.23608440452</v>
      </c>
      <c r="S165" s="10">
        <f t="shared" si="22"/>
        <v>1092800</v>
      </c>
      <c r="T165" s="10">
        <f t="shared" si="23"/>
        <v>581399.23608440452</v>
      </c>
      <c r="U165" s="10">
        <f t="shared" si="24"/>
        <v>1147440</v>
      </c>
      <c r="V165" s="10">
        <f t="shared" si="25"/>
        <v>636039.23608440452</v>
      </c>
      <c r="W165" s="10">
        <f t="shared" si="26"/>
        <v>1202080</v>
      </c>
      <c r="X165" s="10">
        <f t="shared" si="27"/>
        <v>690679.23608440452</v>
      </c>
      <c r="Y165" s="10">
        <f t="shared" si="28"/>
        <v>1256720</v>
      </c>
      <c r="Z165" s="10">
        <f t="shared" si="29"/>
        <v>745319.23608440452</v>
      </c>
      <c r="AA165" s="10">
        <f t="shared" si="30"/>
        <v>1311360</v>
      </c>
    </row>
    <row r="166" spans="1:27" ht="9.75" hidden="1" customHeight="1" x14ac:dyDescent="0.25">
      <c r="A166" s="12">
        <v>161</v>
      </c>
      <c r="B166" s="6" t="s">
        <v>1254</v>
      </c>
      <c r="C166" s="13" t="s">
        <v>489</v>
      </c>
      <c r="D166" s="14" t="s">
        <v>1254</v>
      </c>
      <c r="E166" s="15">
        <v>1</v>
      </c>
      <c r="F166" s="15">
        <v>40</v>
      </c>
      <c r="G166" s="15">
        <v>2</v>
      </c>
      <c r="H166" s="10">
        <v>618432.54328448535</v>
      </c>
      <c r="I166" s="10">
        <v>1000000</v>
      </c>
      <c r="J166" s="10">
        <v>668432.54328448535</v>
      </c>
      <c r="K166" s="10">
        <v>1050000</v>
      </c>
      <c r="L166" s="10">
        <v>718432.54328448535</v>
      </c>
      <c r="M166" s="10">
        <v>1100000</v>
      </c>
      <c r="N166" s="10">
        <v>768432.54328448535</v>
      </c>
      <c r="O166" s="10">
        <v>1150000</v>
      </c>
      <c r="P166" s="16">
        <v>818432.54328448535</v>
      </c>
      <c r="Q166" s="17">
        <v>1200000</v>
      </c>
      <c r="R166" s="10">
        <f t="shared" si="21"/>
        <v>675823.08330128563</v>
      </c>
      <c r="S166" s="10">
        <f t="shared" si="22"/>
        <v>1092800</v>
      </c>
      <c r="T166" s="10">
        <f t="shared" si="23"/>
        <v>730463.08330128563</v>
      </c>
      <c r="U166" s="10">
        <f t="shared" si="24"/>
        <v>1147440</v>
      </c>
      <c r="V166" s="10">
        <f t="shared" si="25"/>
        <v>785103.08330128563</v>
      </c>
      <c r="W166" s="10">
        <f t="shared" si="26"/>
        <v>1202080</v>
      </c>
      <c r="X166" s="10">
        <f t="shared" si="27"/>
        <v>839743.08330128563</v>
      </c>
      <c r="Y166" s="10">
        <f t="shared" si="28"/>
        <v>1256720</v>
      </c>
      <c r="Z166" s="10">
        <f t="shared" si="29"/>
        <v>894383.08330128563</v>
      </c>
      <c r="AA166" s="10">
        <f t="shared" si="30"/>
        <v>1311360</v>
      </c>
    </row>
    <row r="167" spans="1:27" ht="9.75" hidden="1" customHeight="1" x14ac:dyDescent="0.25">
      <c r="A167" s="12">
        <v>162</v>
      </c>
      <c r="B167" s="6" t="s">
        <v>1254</v>
      </c>
      <c r="C167" s="13" t="s">
        <v>378</v>
      </c>
      <c r="D167" s="14" t="s">
        <v>1254</v>
      </c>
      <c r="E167" s="15">
        <v>1</v>
      </c>
      <c r="F167" s="15">
        <v>40</v>
      </c>
      <c r="G167" s="15">
        <v>2</v>
      </c>
      <c r="H167" s="10">
        <v>294469.66156770987</v>
      </c>
      <c r="I167" s="10">
        <v>1000000</v>
      </c>
      <c r="J167" s="10">
        <v>344469.66156770987</v>
      </c>
      <c r="K167" s="10">
        <v>1050000</v>
      </c>
      <c r="L167" s="10">
        <v>394469.66156770987</v>
      </c>
      <c r="M167" s="10">
        <v>1100000</v>
      </c>
      <c r="N167" s="10">
        <v>444469.66156770987</v>
      </c>
      <c r="O167" s="10">
        <v>1150000</v>
      </c>
      <c r="P167" s="16">
        <v>494469.66156770987</v>
      </c>
      <c r="Q167" s="17">
        <v>1200000</v>
      </c>
      <c r="R167" s="10">
        <f t="shared" si="21"/>
        <v>321796.44616119337</v>
      </c>
      <c r="S167" s="10">
        <f t="shared" si="22"/>
        <v>1092800</v>
      </c>
      <c r="T167" s="10">
        <f t="shared" si="23"/>
        <v>376436.44616119337</v>
      </c>
      <c r="U167" s="10">
        <f t="shared" si="24"/>
        <v>1147440</v>
      </c>
      <c r="V167" s="10">
        <f t="shared" si="25"/>
        <v>431076.44616119337</v>
      </c>
      <c r="W167" s="10">
        <f t="shared" si="26"/>
        <v>1202080</v>
      </c>
      <c r="X167" s="10">
        <f t="shared" si="27"/>
        <v>485716.44616119337</v>
      </c>
      <c r="Y167" s="10">
        <f t="shared" si="28"/>
        <v>1256720</v>
      </c>
      <c r="Z167" s="10">
        <f t="shared" si="29"/>
        <v>540356.44616119331</v>
      </c>
      <c r="AA167" s="10">
        <f t="shared" si="30"/>
        <v>1311360</v>
      </c>
    </row>
    <row r="168" spans="1:27" ht="9.75" hidden="1" customHeight="1" x14ac:dyDescent="0.25">
      <c r="A168" s="12">
        <v>163</v>
      </c>
      <c r="B168" s="6" t="s">
        <v>1295</v>
      </c>
      <c r="C168" s="13" t="s">
        <v>1296</v>
      </c>
      <c r="D168" s="14" t="s">
        <v>1254</v>
      </c>
      <c r="E168" s="15">
        <v>5</v>
      </c>
      <c r="F168" s="15">
        <v>18</v>
      </c>
      <c r="G168" s="15">
        <v>1</v>
      </c>
      <c r="H168" s="10">
        <v>2220395.5740450891</v>
      </c>
      <c r="I168" s="10">
        <v>1000000</v>
      </c>
      <c r="J168" s="10">
        <v>2270395.5740450891</v>
      </c>
      <c r="K168" s="10">
        <v>1050000</v>
      </c>
      <c r="L168" s="10">
        <v>2320395.5740450891</v>
      </c>
      <c r="M168" s="10">
        <v>1100000</v>
      </c>
      <c r="N168" s="10">
        <v>2370395.5740450891</v>
      </c>
      <c r="O168" s="10">
        <v>1150000</v>
      </c>
      <c r="P168" s="16">
        <v>2420395.5740450891</v>
      </c>
      <c r="Q168" s="17">
        <v>1200000</v>
      </c>
      <c r="R168" s="10">
        <f t="shared" si="21"/>
        <v>2426448.2833164735</v>
      </c>
      <c r="S168" s="10">
        <f t="shared" si="22"/>
        <v>1092800</v>
      </c>
      <c r="T168" s="10">
        <f t="shared" si="23"/>
        <v>2481088.2833164735</v>
      </c>
      <c r="U168" s="10">
        <f t="shared" si="24"/>
        <v>1147440</v>
      </c>
      <c r="V168" s="10">
        <f t="shared" si="25"/>
        <v>2535728.2833164735</v>
      </c>
      <c r="W168" s="10">
        <f t="shared" si="26"/>
        <v>1202080</v>
      </c>
      <c r="X168" s="10">
        <f t="shared" si="27"/>
        <v>2590368.2833164735</v>
      </c>
      <c r="Y168" s="10">
        <f t="shared" si="28"/>
        <v>1256720</v>
      </c>
      <c r="Z168" s="10">
        <f t="shared" si="29"/>
        <v>2645008.2833164735</v>
      </c>
      <c r="AA168" s="10">
        <f t="shared" si="30"/>
        <v>1311360</v>
      </c>
    </row>
    <row r="169" spans="1:27" ht="9.75" hidden="1" customHeight="1" x14ac:dyDescent="0.25">
      <c r="A169" s="12">
        <v>164</v>
      </c>
      <c r="B169" s="6" t="s">
        <v>1295</v>
      </c>
      <c r="C169" s="13" t="s">
        <v>189</v>
      </c>
      <c r="D169" s="14" t="s">
        <v>1254</v>
      </c>
      <c r="E169" s="15">
        <v>5</v>
      </c>
      <c r="F169" s="15">
        <v>21</v>
      </c>
      <c r="G169" s="15">
        <v>1</v>
      </c>
      <c r="H169" s="10">
        <v>3736933.3440461354</v>
      </c>
      <c r="I169" s="10">
        <v>1000000</v>
      </c>
      <c r="J169" s="10">
        <v>3786933.3440461354</v>
      </c>
      <c r="K169" s="10">
        <v>1050000</v>
      </c>
      <c r="L169" s="10">
        <v>3836933.3440461354</v>
      </c>
      <c r="M169" s="10">
        <v>1100000</v>
      </c>
      <c r="N169" s="10">
        <v>3886933.3440461354</v>
      </c>
      <c r="O169" s="10">
        <v>1150000</v>
      </c>
      <c r="P169" s="16">
        <v>3936933.3440461354</v>
      </c>
      <c r="Q169" s="17">
        <v>1200000</v>
      </c>
      <c r="R169" s="10">
        <f t="shared" si="21"/>
        <v>4083720.7583736167</v>
      </c>
      <c r="S169" s="10">
        <f t="shared" si="22"/>
        <v>1092800</v>
      </c>
      <c r="T169" s="10">
        <f t="shared" si="23"/>
        <v>4138360.7583736167</v>
      </c>
      <c r="U169" s="10">
        <f t="shared" si="24"/>
        <v>1147440</v>
      </c>
      <c r="V169" s="10">
        <f t="shared" si="25"/>
        <v>4193000.7583736167</v>
      </c>
      <c r="W169" s="10">
        <f t="shared" si="26"/>
        <v>1202080</v>
      </c>
      <c r="X169" s="10">
        <f t="shared" si="27"/>
        <v>4247640.7583736172</v>
      </c>
      <c r="Y169" s="10">
        <f t="shared" si="28"/>
        <v>1256720</v>
      </c>
      <c r="Z169" s="10">
        <f t="shared" si="29"/>
        <v>4302280.7583736172</v>
      </c>
      <c r="AA169" s="10">
        <f t="shared" si="30"/>
        <v>1311360</v>
      </c>
    </row>
    <row r="170" spans="1:27" ht="9.75" hidden="1" customHeight="1" x14ac:dyDescent="0.25">
      <c r="A170" s="12">
        <v>165</v>
      </c>
      <c r="B170" s="6" t="s">
        <v>1295</v>
      </c>
      <c r="C170" s="13" t="s">
        <v>1016</v>
      </c>
      <c r="D170" s="14" t="s">
        <v>1254</v>
      </c>
      <c r="E170" s="15">
        <v>5</v>
      </c>
      <c r="F170" s="15">
        <v>18</v>
      </c>
      <c r="G170" s="15">
        <v>1</v>
      </c>
      <c r="H170" s="10">
        <v>2584943.8435562225</v>
      </c>
      <c r="I170" s="10">
        <v>1000000</v>
      </c>
      <c r="J170" s="10">
        <v>2634943.8435562225</v>
      </c>
      <c r="K170" s="10">
        <v>1050000</v>
      </c>
      <c r="L170" s="10">
        <v>2684943.8435562225</v>
      </c>
      <c r="M170" s="10">
        <v>1100000</v>
      </c>
      <c r="N170" s="10">
        <v>2734943.8435562225</v>
      </c>
      <c r="O170" s="10">
        <v>1150000</v>
      </c>
      <c r="P170" s="16">
        <v>2784943.8435562225</v>
      </c>
      <c r="Q170" s="17">
        <v>1200000</v>
      </c>
      <c r="R170" s="10">
        <f t="shared" si="21"/>
        <v>2824826.63223824</v>
      </c>
      <c r="S170" s="10">
        <f t="shared" si="22"/>
        <v>1092800</v>
      </c>
      <c r="T170" s="10">
        <f t="shared" si="23"/>
        <v>2879466.63223824</v>
      </c>
      <c r="U170" s="10">
        <f t="shared" si="24"/>
        <v>1147440</v>
      </c>
      <c r="V170" s="10">
        <f t="shared" si="25"/>
        <v>2934106.63223824</v>
      </c>
      <c r="W170" s="10">
        <f t="shared" si="26"/>
        <v>1202080</v>
      </c>
      <c r="X170" s="10">
        <f t="shared" si="27"/>
        <v>2988746.63223824</v>
      </c>
      <c r="Y170" s="10">
        <f t="shared" si="28"/>
        <v>1256720</v>
      </c>
      <c r="Z170" s="10">
        <f t="shared" si="29"/>
        <v>3043386.63223824</v>
      </c>
      <c r="AA170" s="10">
        <f t="shared" si="30"/>
        <v>1311360</v>
      </c>
    </row>
    <row r="171" spans="1:27" ht="9.75" hidden="1" customHeight="1" x14ac:dyDescent="0.25">
      <c r="A171" s="12">
        <v>166</v>
      </c>
      <c r="B171" s="6" t="s">
        <v>1295</v>
      </c>
      <c r="C171" s="13" t="s">
        <v>1134</v>
      </c>
      <c r="D171" s="14" t="s">
        <v>1254</v>
      </c>
      <c r="E171" s="15">
        <v>6</v>
      </c>
      <c r="F171" s="15">
        <v>4</v>
      </c>
      <c r="G171" s="15">
        <v>1</v>
      </c>
      <c r="H171" s="10">
        <v>2786005.4383564442</v>
      </c>
      <c r="I171" s="10">
        <v>1000000</v>
      </c>
      <c r="J171" s="10">
        <v>2836005.4383564442</v>
      </c>
      <c r="K171" s="10">
        <v>1050000</v>
      </c>
      <c r="L171" s="10">
        <v>2886005.4383564442</v>
      </c>
      <c r="M171" s="10">
        <v>1100000</v>
      </c>
      <c r="N171" s="10">
        <v>2936005.4383564442</v>
      </c>
      <c r="O171" s="10">
        <v>1150000</v>
      </c>
      <c r="P171" s="16">
        <v>2986005.4383564442</v>
      </c>
      <c r="Q171" s="17">
        <v>1200000</v>
      </c>
      <c r="R171" s="10">
        <f t="shared" si="21"/>
        <v>3044546.7430359223</v>
      </c>
      <c r="S171" s="10">
        <f t="shared" si="22"/>
        <v>1092800</v>
      </c>
      <c r="T171" s="10">
        <f t="shared" si="23"/>
        <v>3099186.7430359223</v>
      </c>
      <c r="U171" s="10">
        <f t="shared" si="24"/>
        <v>1147440</v>
      </c>
      <c r="V171" s="10">
        <f t="shared" si="25"/>
        <v>3153826.7430359223</v>
      </c>
      <c r="W171" s="10">
        <f t="shared" si="26"/>
        <v>1202080</v>
      </c>
      <c r="X171" s="10">
        <f t="shared" si="27"/>
        <v>3208466.7430359223</v>
      </c>
      <c r="Y171" s="10">
        <f t="shared" si="28"/>
        <v>1256720</v>
      </c>
      <c r="Z171" s="10">
        <f t="shared" si="29"/>
        <v>3263106.7430359223</v>
      </c>
      <c r="AA171" s="10">
        <f t="shared" si="30"/>
        <v>1311360</v>
      </c>
    </row>
    <row r="172" spans="1:27" ht="9.75" hidden="1" customHeight="1" x14ac:dyDescent="0.25">
      <c r="A172" s="12">
        <v>167</v>
      </c>
      <c r="B172" s="6" t="s">
        <v>1295</v>
      </c>
      <c r="C172" s="13" t="s">
        <v>189</v>
      </c>
      <c r="D172" s="14" t="s">
        <v>1254</v>
      </c>
      <c r="E172" s="15">
        <v>8</v>
      </c>
      <c r="F172" s="15">
        <v>5</v>
      </c>
      <c r="G172" s="15">
        <v>1</v>
      </c>
      <c r="H172" s="10">
        <v>3890561.9987731855</v>
      </c>
      <c r="I172" s="10">
        <v>1000000</v>
      </c>
      <c r="J172" s="10">
        <v>3940561.9987731855</v>
      </c>
      <c r="K172" s="10">
        <v>1050000</v>
      </c>
      <c r="L172" s="10">
        <v>3990561.9987731855</v>
      </c>
      <c r="M172" s="10">
        <v>1100000</v>
      </c>
      <c r="N172" s="10">
        <v>4040561.9987731855</v>
      </c>
      <c r="O172" s="10">
        <v>1150000</v>
      </c>
      <c r="P172" s="16">
        <v>4090561.9987731855</v>
      </c>
      <c r="Q172" s="17">
        <v>1200000</v>
      </c>
      <c r="R172" s="10">
        <f t="shared" si="21"/>
        <v>4251606.1522593368</v>
      </c>
      <c r="S172" s="10">
        <f t="shared" si="22"/>
        <v>1092800</v>
      </c>
      <c r="T172" s="10">
        <f t="shared" si="23"/>
        <v>4306246.1522593368</v>
      </c>
      <c r="U172" s="10">
        <f t="shared" si="24"/>
        <v>1147440</v>
      </c>
      <c r="V172" s="10">
        <f t="shared" si="25"/>
        <v>4360886.1522593368</v>
      </c>
      <c r="W172" s="10">
        <f t="shared" si="26"/>
        <v>1202080</v>
      </c>
      <c r="X172" s="10">
        <f t="shared" si="27"/>
        <v>4415526.1522593368</v>
      </c>
      <c r="Y172" s="10">
        <f t="shared" si="28"/>
        <v>1256720</v>
      </c>
      <c r="Z172" s="10">
        <f t="shared" si="29"/>
        <v>4470166.1522593368</v>
      </c>
      <c r="AA172" s="10">
        <f t="shared" si="30"/>
        <v>1311360</v>
      </c>
    </row>
    <row r="173" spans="1:27" ht="9.75" hidden="1" customHeight="1" x14ac:dyDescent="0.25">
      <c r="A173" s="12">
        <v>168</v>
      </c>
      <c r="B173" s="6" t="s">
        <v>1295</v>
      </c>
      <c r="C173" s="13" t="s">
        <v>1297</v>
      </c>
      <c r="D173" s="14" t="s">
        <v>1254</v>
      </c>
      <c r="E173" s="15">
        <v>6</v>
      </c>
      <c r="F173" s="15">
        <v>7</v>
      </c>
      <c r="G173" s="15">
        <v>1</v>
      </c>
      <c r="H173" s="10">
        <v>2871907.4360724646</v>
      </c>
      <c r="I173" s="10">
        <v>1000000</v>
      </c>
      <c r="J173" s="10">
        <v>2921907.4360724646</v>
      </c>
      <c r="K173" s="10">
        <v>1050000</v>
      </c>
      <c r="L173" s="10">
        <v>2971907.4360724646</v>
      </c>
      <c r="M173" s="10">
        <v>1100000</v>
      </c>
      <c r="N173" s="10">
        <v>3021907.4360724646</v>
      </c>
      <c r="O173" s="10">
        <v>1150000</v>
      </c>
      <c r="P173" s="16">
        <v>3071907.4360724646</v>
      </c>
      <c r="Q173" s="17">
        <v>1200000</v>
      </c>
      <c r="R173" s="10">
        <f t="shared" si="21"/>
        <v>3138420.4461399894</v>
      </c>
      <c r="S173" s="10">
        <f t="shared" si="22"/>
        <v>1092800</v>
      </c>
      <c r="T173" s="10">
        <f t="shared" si="23"/>
        <v>3193060.4461399894</v>
      </c>
      <c r="U173" s="10">
        <f t="shared" si="24"/>
        <v>1147440</v>
      </c>
      <c r="V173" s="10">
        <f t="shared" si="25"/>
        <v>3247700.4461399894</v>
      </c>
      <c r="W173" s="10">
        <f t="shared" si="26"/>
        <v>1202080</v>
      </c>
      <c r="X173" s="10">
        <f t="shared" si="27"/>
        <v>3302340.4461399894</v>
      </c>
      <c r="Y173" s="10">
        <f t="shared" si="28"/>
        <v>1256720</v>
      </c>
      <c r="Z173" s="10">
        <f t="shared" si="29"/>
        <v>3356980.4461399894</v>
      </c>
      <c r="AA173" s="10">
        <f t="shared" si="30"/>
        <v>1311360</v>
      </c>
    </row>
    <row r="174" spans="1:27" ht="9.75" hidden="1" customHeight="1" x14ac:dyDescent="0.25">
      <c r="A174" s="12">
        <v>169</v>
      </c>
      <c r="B174" s="6" t="s">
        <v>1295</v>
      </c>
      <c r="C174" s="13" t="s">
        <v>1298</v>
      </c>
      <c r="D174" s="14" t="s">
        <v>1254</v>
      </c>
      <c r="E174" s="15">
        <v>3</v>
      </c>
      <c r="F174" s="15">
        <v>14</v>
      </c>
      <c r="G174" s="15">
        <v>1</v>
      </c>
      <c r="H174" s="10">
        <v>1484652.6807442321</v>
      </c>
      <c r="I174" s="10">
        <v>1000000</v>
      </c>
      <c r="J174" s="10">
        <v>1534652.6807442321</v>
      </c>
      <c r="K174" s="10">
        <v>1050000</v>
      </c>
      <c r="L174" s="10">
        <v>1584652.6807442321</v>
      </c>
      <c r="M174" s="10">
        <v>1100000</v>
      </c>
      <c r="N174" s="10">
        <v>1634652.6807442321</v>
      </c>
      <c r="O174" s="10">
        <v>1150000</v>
      </c>
      <c r="P174" s="16">
        <v>1684652.6807442321</v>
      </c>
      <c r="Q174" s="17">
        <v>1200000</v>
      </c>
      <c r="R174" s="10">
        <f t="shared" si="21"/>
        <v>1622428.4495172969</v>
      </c>
      <c r="S174" s="10">
        <f t="shared" si="22"/>
        <v>1092800</v>
      </c>
      <c r="T174" s="10">
        <f t="shared" si="23"/>
        <v>1677068.4495172969</v>
      </c>
      <c r="U174" s="10">
        <f t="shared" si="24"/>
        <v>1147440</v>
      </c>
      <c r="V174" s="10">
        <f t="shared" si="25"/>
        <v>1731708.4495172969</v>
      </c>
      <c r="W174" s="10">
        <f t="shared" si="26"/>
        <v>1202080</v>
      </c>
      <c r="X174" s="10">
        <f t="shared" si="27"/>
        <v>1786348.4495172969</v>
      </c>
      <c r="Y174" s="10">
        <f t="shared" si="28"/>
        <v>1256720</v>
      </c>
      <c r="Z174" s="10">
        <f t="shared" si="29"/>
        <v>1840988.4495172969</v>
      </c>
      <c r="AA174" s="10">
        <f t="shared" si="30"/>
        <v>1311360</v>
      </c>
    </row>
    <row r="175" spans="1:27" ht="9.75" hidden="1" customHeight="1" x14ac:dyDescent="0.25">
      <c r="A175" s="12">
        <v>170</v>
      </c>
      <c r="B175" s="6" t="s">
        <v>1295</v>
      </c>
      <c r="C175" s="13" t="s">
        <v>749</v>
      </c>
      <c r="D175" s="14" t="s">
        <v>1254</v>
      </c>
      <c r="E175" s="15">
        <v>2</v>
      </c>
      <c r="F175" s="15">
        <v>22</v>
      </c>
      <c r="G175" s="15">
        <v>1</v>
      </c>
      <c r="H175" s="10">
        <v>1267949.4759876051</v>
      </c>
      <c r="I175" s="10">
        <v>1000000</v>
      </c>
      <c r="J175" s="10">
        <v>1317949.4759876051</v>
      </c>
      <c r="K175" s="10">
        <v>1050000</v>
      </c>
      <c r="L175" s="10">
        <v>1367949.4759876051</v>
      </c>
      <c r="M175" s="10">
        <v>1100000</v>
      </c>
      <c r="N175" s="10">
        <v>1417949.4759876051</v>
      </c>
      <c r="O175" s="10">
        <v>1150000</v>
      </c>
      <c r="P175" s="16">
        <v>1467949.4759876051</v>
      </c>
      <c r="Q175" s="17">
        <v>1200000</v>
      </c>
      <c r="R175" s="10">
        <f t="shared" si="21"/>
        <v>1385615.1873592548</v>
      </c>
      <c r="S175" s="10">
        <f t="shared" si="22"/>
        <v>1092800</v>
      </c>
      <c r="T175" s="10">
        <f t="shared" si="23"/>
        <v>1440255.1873592548</v>
      </c>
      <c r="U175" s="10">
        <f t="shared" si="24"/>
        <v>1147440</v>
      </c>
      <c r="V175" s="10">
        <f t="shared" si="25"/>
        <v>1494895.1873592548</v>
      </c>
      <c r="W175" s="10">
        <f t="shared" si="26"/>
        <v>1202080</v>
      </c>
      <c r="X175" s="10">
        <f t="shared" si="27"/>
        <v>1549535.1873592548</v>
      </c>
      <c r="Y175" s="10">
        <f t="shared" si="28"/>
        <v>1256720</v>
      </c>
      <c r="Z175" s="10">
        <f t="shared" si="29"/>
        <v>1604175.1873592548</v>
      </c>
      <c r="AA175" s="10">
        <f t="shared" si="30"/>
        <v>1311360</v>
      </c>
    </row>
    <row r="176" spans="1:27" ht="9.75" hidden="1" customHeight="1" x14ac:dyDescent="0.25">
      <c r="A176" s="12">
        <v>171</v>
      </c>
      <c r="B176" s="6" t="s">
        <v>1295</v>
      </c>
      <c r="C176" s="13" t="s">
        <v>1299</v>
      </c>
      <c r="D176" s="14" t="s">
        <v>1254</v>
      </c>
      <c r="E176" s="15">
        <v>2</v>
      </c>
      <c r="F176" s="15">
        <v>13</v>
      </c>
      <c r="G176" s="15">
        <v>1</v>
      </c>
      <c r="H176" s="10">
        <v>796914.94826972694</v>
      </c>
      <c r="I176" s="10">
        <v>1000000</v>
      </c>
      <c r="J176" s="10">
        <v>846914.94826972694</v>
      </c>
      <c r="K176" s="10">
        <v>1050000</v>
      </c>
      <c r="L176" s="10">
        <v>896914.94826972694</v>
      </c>
      <c r="M176" s="10">
        <v>1100000</v>
      </c>
      <c r="N176" s="10">
        <v>946914.94826972694</v>
      </c>
      <c r="O176" s="10">
        <v>1150000</v>
      </c>
      <c r="P176" s="16">
        <v>996914.94826972694</v>
      </c>
      <c r="Q176" s="17">
        <v>1200000</v>
      </c>
      <c r="R176" s="10">
        <f t="shared" si="21"/>
        <v>870868.65546915762</v>
      </c>
      <c r="S176" s="10">
        <f t="shared" si="22"/>
        <v>1092800</v>
      </c>
      <c r="T176" s="10">
        <f t="shared" si="23"/>
        <v>925508.65546915762</v>
      </c>
      <c r="U176" s="10">
        <f t="shared" si="24"/>
        <v>1147440</v>
      </c>
      <c r="V176" s="10">
        <f t="shared" si="25"/>
        <v>980148.65546915762</v>
      </c>
      <c r="W176" s="10">
        <f t="shared" si="26"/>
        <v>1202080</v>
      </c>
      <c r="X176" s="10">
        <f t="shared" si="27"/>
        <v>1034788.6554691576</v>
      </c>
      <c r="Y176" s="10">
        <f t="shared" si="28"/>
        <v>1256720</v>
      </c>
      <c r="Z176" s="10">
        <f t="shared" si="29"/>
        <v>1089428.6554691575</v>
      </c>
      <c r="AA176" s="10">
        <f t="shared" si="30"/>
        <v>1311360</v>
      </c>
    </row>
    <row r="177" spans="1:27" ht="9.75" hidden="1" customHeight="1" x14ac:dyDescent="0.25">
      <c r="A177" s="12">
        <v>172</v>
      </c>
      <c r="B177" s="6" t="s">
        <v>1295</v>
      </c>
      <c r="C177" s="13" t="s">
        <v>784</v>
      </c>
      <c r="D177" s="14" t="s">
        <v>1254</v>
      </c>
      <c r="E177" s="15">
        <v>3</v>
      </c>
      <c r="F177" s="15">
        <v>21</v>
      </c>
      <c r="G177" s="15">
        <v>1</v>
      </c>
      <c r="H177" s="10">
        <v>2297523.29286998</v>
      </c>
      <c r="I177" s="10">
        <v>1000000</v>
      </c>
      <c r="J177" s="10">
        <v>2347523.29286998</v>
      </c>
      <c r="K177" s="10">
        <v>1050000</v>
      </c>
      <c r="L177" s="10">
        <v>2397523.29286998</v>
      </c>
      <c r="M177" s="10">
        <v>1100000</v>
      </c>
      <c r="N177" s="10">
        <v>2447523.29286998</v>
      </c>
      <c r="O177" s="10">
        <v>1150000</v>
      </c>
      <c r="P177" s="16">
        <v>2497523.29286998</v>
      </c>
      <c r="Q177" s="17">
        <v>1200000</v>
      </c>
      <c r="R177" s="10">
        <f t="shared" si="21"/>
        <v>2510733.4544483139</v>
      </c>
      <c r="S177" s="10">
        <f t="shared" si="22"/>
        <v>1092800</v>
      </c>
      <c r="T177" s="10">
        <f t="shared" si="23"/>
        <v>2565373.4544483139</v>
      </c>
      <c r="U177" s="10">
        <f t="shared" si="24"/>
        <v>1147440</v>
      </c>
      <c r="V177" s="10">
        <f t="shared" si="25"/>
        <v>2620013.4544483139</v>
      </c>
      <c r="W177" s="10">
        <f t="shared" si="26"/>
        <v>1202080</v>
      </c>
      <c r="X177" s="10">
        <f t="shared" si="27"/>
        <v>2674653.4544483139</v>
      </c>
      <c r="Y177" s="10">
        <f t="shared" si="28"/>
        <v>1256720</v>
      </c>
      <c r="Z177" s="10">
        <f t="shared" si="29"/>
        <v>2729293.4544483139</v>
      </c>
      <c r="AA177" s="10">
        <f t="shared" si="30"/>
        <v>1311360</v>
      </c>
    </row>
    <row r="178" spans="1:27" ht="9.75" hidden="1" customHeight="1" x14ac:dyDescent="0.25">
      <c r="A178" s="12">
        <v>173</v>
      </c>
      <c r="B178" s="6" t="s">
        <v>1254</v>
      </c>
      <c r="C178" s="13" t="s">
        <v>1300</v>
      </c>
      <c r="D178" s="14" t="s">
        <v>1254</v>
      </c>
      <c r="E178" s="15">
        <v>3</v>
      </c>
      <c r="F178" s="15">
        <v>25</v>
      </c>
      <c r="G178" s="15">
        <v>1</v>
      </c>
      <c r="H178" s="10">
        <v>1852219</v>
      </c>
      <c r="I178" s="10">
        <v>1000000</v>
      </c>
      <c r="J178" s="10">
        <v>1902219</v>
      </c>
      <c r="K178" s="10">
        <v>1050000</v>
      </c>
      <c r="L178" s="10">
        <v>1952219</v>
      </c>
      <c r="M178" s="10">
        <v>1100000</v>
      </c>
      <c r="N178" s="10">
        <v>2002219</v>
      </c>
      <c r="O178" s="10">
        <v>1150000</v>
      </c>
      <c r="P178" s="16">
        <v>2052219</v>
      </c>
      <c r="Q178" s="17">
        <v>1200000</v>
      </c>
      <c r="R178" s="10">
        <f t="shared" si="21"/>
        <v>2024104.9232000001</v>
      </c>
      <c r="S178" s="10">
        <f t="shared" si="22"/>
        <v>1092800</v>
      </c>
      <c r="T178" s="10">
        <f t="shared" si="23"/>
        <v>2078744.9232000001</v>
      </c>
      <c r="U178" s="10">
        <f t="shared" si="24"/>
        <v>1147440</v>
      </c>
      <c r="V178" s="10">
        <f t="shared" si="25"/>
        <v>2133384.9232000001</v>
      </c>
      <c r="W178" s="10">
        <f t="shared" si="26"/>
        <v>1202080</v>
      </c>
      <c r="X178" s="10">
        <f t="shared" si="27"/>
        <v>2188024.9232000001</v>
      </c>
      <c r="Y178" s="10">
        <f t="shared" si="28"/>
        <v>1256720</v>
      </c>
      <c r="Z178" s="10">
        <f t="shared" si="29"/>
        <v>2242664.9232000001</v>
      </c>
      <c r="AA178" s="10">
        <f t="shared" si="30"/>
        <v>1311360</v>
      </c>
    </row>
    <row r="179" spans="1:27" ht="9.75" hidden="1" customHeight="1" x14ac:dyDescent="0.25">
      <c r="A179" s="12">
        <v>174</v>
      </c>
      <c r="B179" s="6" t="s">
        <v>1254</v>
      </c>
      <c r="C179" s="13" t="s">
        <v>1300</v>
      </c>
      <c r="D179" s="14" t="s">
        <v>1254</v>
      </c>
      <c r="E179" s="15">
        <v>3</v>
      </c>
      <c r="F179" s="15">
        <v>25</v>
      </c>
      <c r="G179" s="15">
        <v>1</v>
      </c>
      <c r="H179" s="10">
        <v>1852220</v>
      </c>
      <c r="I179" s="10">
        <v>1000000</v>
      </c>
      <c r="J179" s="10">
        <v>1902220</v>
      </c>
      <c r="K179" s="10">
        <v>1050000</v>
      </c>
      <c r="L179" s="10">
        <v>1952220</v>
      </c>
      <c r="M179" s="10">
        <v>1100000</v>
      </c>
      <c r="N179" s="10">
        <v>2002220</v>
      </c>
      <c r="O179" s="10">
        <v>1150000</v>
      </c>
      <c r="P179" s="16">
        <v>2052220</v>
      </c>
      <c r="Q179" s="17">
        <v>1200000</v>
      </c>
      <c r="R179" s="10">
        <f t="shared" si="21"/>
        <v>2024106.0160000001</v>
      </c>
      <c r="S179" s="10">
        <f t="shared" si="22"/>
        <v>1092800</v>
      </c>
      <c r="T179" s="10">
        <f t="shared" si="23"/>
        <v>2078746.0160000001</v>
      </c>
      <c r="U179" s="10">
        <f t="shared" si="24"/>
        <v>1147440</v>
      </c>
      <c r="V179" s="10">
        <f t="shared" si="25"/>
        <v>2133386.0159999998</v>
      </c>
      <c r="W179" s="10">
        <f t="shared" si="26"/>
        <v>1202080</v>
      </c>
      <c r="X179" s="10">
        <f t="shared" si="27"/>
        <v>2188026.0159999998</v>
      </c>
      <c r="Y179" s="10">
        <f t="shared" si="28"/>
        <v>1256720</v>
      </c>
      <c r="Z179" s="10">
        <f t="shared" si="29"/>
        <v>2242666.0159999998</v>
      </c>
      <c r="AA179" s="10">
        <f t="shared" si="30"/>
        <v>1311360</v>
      </c>
    </row>
    <row r="180" spans="1:27" ht="9.75" hidden="1" customHeight="1" x14ac:dyDescent="0.25">
      <c r="A180" s="12">
        <v>175</v>
      </c>
      <c r="B180" s="6" t="s">
        <v>1254</v>
      </c>
      <c r="C180" s="13" t="s">
        <v>1301</v>
      </c>
      <c r="D180" s="14" t="s">
        <v>1254</v>
      </c>
      <c r="E180" s="15">
        <v>3</v>
      </c>
      <c r="F180" s="15">
        <v>25</v>
      </c>
      <c r="G180" s="15">
        <v>1</v>
      </c>
      <c r="H180" s="10">
        <v>2664513.9014956984</v>
      </c>
      <c r="I180" s="10">
        <v>1000000</v>
      </c>
      <c r="J180" s="10">
        <v>2714513.9014956984</v>
      </c>
      <c r="K180" s="10">
        <v>1050000</v>
      </c>
      <c r="L180" s="10">
        <v>2764513.9014956984</v>
      </c>
      <c r="M180" s="10">
        <v>1100000</v>
      </c>
      <c r="N180" s="10">
        <v>2814513.9014956984</v>
      </c>
      <c r="O180" s="10">
        <v>1150000</v>
      </c>
      <c r="P180" s="16">
        <v>2864513.9014956984</v>
      </c>
      <c r="Q180" s="17">
        <v>1200000</v>
      </c>
      <c r="R180" s="10">
        <f t="shared" si="21"/>
        <v>2911780.791554499</v>
      </c>
      <c r="S180" s="10">
        <f t="shared" si="22"/>
        <v>1092800</v>
      </c>
      <c r="T180" s="10">
        <f t="shared" si="23"/>
        <v>2966420.791554499</v>
      </c>
      <c r="U180" s="10">
        <f t="shared" si="24"/>
        <v>1147440</v>
      </c>
      <c r="V180" s="10">
        <f t="shared" si="25"/>
        <v>3021060.791554499</v>
      </c>
      <c r="W180" s="10">
        <f t="shared" si="26"/>
        <v>1202080</v>
      </c>
      <c r="X180" s="10">
        <f t="shared" si="27"/>
        <v>3075700.791554499</v>
      </c>
      <c r="Y180" s="10">
        <f t="shared" si="28"/>
        <v>1256720</v>
      </c>
      <c r="Z180" s="10">
        <f t="shared" si="29"/>
        <v>3130340.7915544994</v>
      </c>
      <c r="AA180" s="10">
        <f t="shared" si="30"/>
        <v>1311360</v>
      </c>
    </row>
    <row r="181" spans="1:27" ht="9.75" hidden="1" customHeight="1" x14ac:dyDescent="0.25">
      <c r="A181" s="12">
        <v>176</v>
      </c>
      <c r="B181" s="6" t="s">
        <v>1254</v>
      </c>
      <c r="C181" s="13" t="s">
        <v>1302</v>
      </c>
      <c r="D181" s="14" t="s">
        <v>1254</v>
      </c>
      <c r="E181" s="15">
        <v>3</v>
      </c>
      <c r="F181" s="15">
        <v>25</v>
      </c>
      <c r="G181" s="15">
        <v>1</v>
      </c>
      <c r="H181" s="10">
        <v>2994160.1151984651</v>
      </c>
      <c r="I181" s="10">
        <v>1000000</v>
      </c>
      <c r="J181" s="10">
        <v>3044160.1151984651</v>
      </c>
      <c r="K181" s="10">
        <v>1050000</v>
      </c>
      <c r="L181" s="10">
        <v>3094160.1151984651</v>
      </c>
      <c r="M181" s="10">
        <v>1100000</v>
      </c>
      <c r="N181" s="10">
        <v>3144160.1151984651</v>
      </c>
      <c r="O181" s="10">
        <v>1150000</v>
      </c>
      <c r="P181" s="16">
        <v>3194160.1151984651</v>
      </c>
      <c r="Q181" s="17">
        <v>1200000</v>
      </c>
      <c r="R181" s="10">
        <f t="shared" si="21"/>
        <v>3272018.1738888826</v>
      </c>
      <c r="S181" s="10">
        <f t="shared" si="22"/>
        <v>1092800</v>
      </c>
      <c r="T181" s="10">
        <f t="shared" si="23"/>
        <v>3326658.1738888826</v>
      </c>
      <c r="U181" s="10">
        <f t="shared" si="24"/>
        <v>1147440</v>
      </c>
      <c r="V181" s="10">
        <f t="shared" si="25"/>
        <v>3381298.1738888826</v>
      </c>
      <c r="W181" s="10">
        <f t="shared" si="26"/>
        <v>1202080</v>
      </c>
      <c r="X181" s="10">
        <f t="shared" si="27"/>
        <v>3435938.1738888826</v>
      </c>
      <c r="Y181" s="10">
        <f t="shared" si="28"/>
        <v>1256720</v>
      </c>
      <c r="Z181" s="10">
        <f t="shared" si="29"/>
        <v>3490578.1738888826</v>
      </c>
      <c r="AA181" s="10">
        <f t="shared" si="30"/>
        <v>1311360</v>
      </c>
    </row>
    <row r="182" spans="1:27" ht="9.75" hidden="1" customHeight="1" x14ac:dyDescent="0.25">
      <c r="A182" s="12">
        <v>177</v>
      </c>
      <c r="B182" s="6" t="s">
        <v>1254</v>
      </c>
      <c r="C182" s="13" t="s">
        <v>1303</v>
      </c>
      <c r="D182" s="14" t="s">
        <v>1254</v>
      </c>
      <c r="E182" s="15">
        <v>5</v>
      </c>
      <c r="F182" s="15">
        <v>40</v>
      </c>
      <c r="G182" s="15">
        <v>1</v>
      </c>
      <c r="H182" s="10">
        <v>2187094.9179130821</v>
      </c>
      <c r="I182" s="10">
        <v>1000000</v>
      </c>
      <c r="J182" s="10">
        <v>2237094.9179130821</v>
      </c>
      <c r="K182" s="10">
        <v>1050000</v>
      </c>
      <c r="L182" s="10">
        <v>2287094.9179130821</v>
      </c>
      <c r="M182" s="10">
        <v>1100000</v>
      </c>
      <c r="N182" s="10">
        <v>2337094.9179130821</v>
      </c>
      <c r="O182" s="10">
        <v>1150000</v>
      </c>
      <c r="P182" s="16">
        <v>2387094.9179130821</v>
      </c>
      <c r="Q182" s="17">
        <v>1200000</v>
      </c>
      <c r="R182" s="10">
        <f t="shared" si="21"/>
        <v>2390057.3262954159</v>
      </c>
      <c r="S182" s="10">
        <f t="shared" si="22"/>
        <v>1092800</v>
      </c>
      <c r="T182" s="10">
        <f t="shared" si="23"/>
        <v>2444697.3262954159</v>
      </c>
      <c r="U182" s="10">
        <f t="shared" si="24"/>
        <v>1147440</v>
      </c>
      <c r="V182" s="10">
        <f t="shared" si="25"/>
        <v>2499337.3262954159</v>
      </c>
      <c r="W182" s="10">
        <f t="shared" si="26"/>
        <v>1202080</v>
      </c>
      <c r="X182" s="10">
        <f t="shared" si="27"/>
        <v>2553977.3262954159</v>
      </c>
      <c r="Y182" s="10">
        <f t="shared" si="28"/>
        <v>1256720</v>
      </c>
      <c r="Z182" s="10">
        <f t="shared" si="29"/>
        <v>2608617.3262954159</v>
      </c>
      <c r="AA182" s="10">
        <f t="shared" si="30"/>
        <v>1311360</v>
      </c>
    </row>
    <row r="183" spans="1:27" ht="9.75" hidden="1" customHeight="1" x14ac:dyDescent="0.25">
      <c r="A183" s="12">
        <v>178</v>
      </c>
      <c r="B183" s="6" t="s">
        <v>1254</v>
      </c>
      <c r="C183" s="13" t="s">
        <v>1304</v>
      </c>
      <c r="D183" s="14" t="s">
        <v>1254</v>
      </c>
      <c r="E183" s="15">
        <v>5</v>
      </c>
      <c r="F183" s="15">
        <v>30</v>
      </c>
      <c r="G183" s="15">
        <v>1</v>
      </c>
      <c r="H183" s="10">
        <v>3386183.1059999997</v>
      </c>
      <c r="I183" s="10">
        <v>1000000</v>
      </c>
      <c r="J183" s="10">
        <v>3436183.1059999997</v>
      </c>
      <c r="K183" s="10">
        <v>1050000</v>
      </c>
      <c r="L183" s="10">
        <v>3486183.1059999997</v>
      </c>
      <c r="M183" s="10">
        <v>1100000</v>
      </c>
      <c r="N183" s="10">
        <v>3536183.1059999997</v>
      </c>
      <c r="O183" s="10">
        <v>1150000</v>
      </c>
      <c r="P183" s="16">
        <v>3586183.1059999997</v>
      </c>
      <c r="Q183" s="17">
        <v>1200000</v>
      </c>
      <c r="R183" s="10">
        <f t="shared" si="21"/>
        <v>3700420.8982367995</v>
      </c>
      <c r="S183" s="10">
        <f t="shared" si="22"/>
        <v>1092800</v>
      </c>
      <c r="T183" s="10">
        <f t="shared" si="23"/>
        <v>3755060.8982367995</v>
      </c>
      <c r="U183" s="10">
        <f t="shared" si="24"/>
        <v>1147440</v>
      </c>
      <c r="V183" s="10">
        <f t="shared" si="25"/>
        <v>3809700.8982367995</v>
      </c>
      <c r="W183" s="10">
        <f t="shared" si="26"/>
        <v>1202080</v>
      </c>
      <c r="X183" s="10">
        <f t="shared" si="27"/>
        <v>3864340.8982367995</v>
      </c>
      <c r="Y183" s="10">
        <f t="shared" si="28"/>
        <v>1256720</v>
      </c>
      <c r="Z183" s="10">
        <f t="shared" si="29"/>
        <v>3918980.8982367995</v>
      </c>
      <c r="AA183" s="10">
        <f t="shared" si="30"/>
        <v>1311360</v>
      </c>
    </row>
    <row r="184" spans="1:27" ht="9.75" hidden="1" customHeight="1" x14ac:dyDescent="0.25">
      <c r="A184" s="12">
        <v>179</v>
      </c>
      <c r="B184" s="6" t="s">
        <v>1254</v>
      </c>
      <c r="C184" s="13" t="s">
        <v>1304</v>
      </c>
      <c r="D184" s="14" t="s">
        <v>1254</v>
      </c>
      <c r="E184" s="15">
        <v>5</v>
      </c>
      <c r="F184" s="15">
        <v>30</v>
      </c>
      <c r="G184" s="15">
        <v>1</v>
      </c>
      <c r="H184" s="10">
        <v>3386183.1059999997</v>
      </c>
      <c r="I184" s="10">
        <v>1000000</v>
      </c>
      <c r="J184" s="10">
        <v>3436183.1059999997</v>
      </c>
      <c r="K184" s="10">
        <v>1050000</v>
      </c>
      <c r="L184" s="10">
        <v>3486183.1059999997</v>
      </c>
      <c r="M184" s="10">
        <v>1100000</v>
      </c>
      <c r="N184" s="10">
        <v>3536183.1059999997</v>
      </c>
      <c r="O184" s="10">
        <v>1150000</v>
      </c>
      <c r="P184" s="16">
        <v>3586183.1059999997</v>
      </c>
      <c r="Q184" s="17">
        <v>1200000</v>
      </c>
      <c r="R184" s="10">
        <f t="shared" si="21"/>
        <v>3700420.8982367995</v>
      </c>
      <c r="S184" s="10">
        <f t="shared" si="22"/>
        <v>1092800</v>
      </c>
      <c r="T184" s="10">
        <f t="shared" si="23"/>
        <v>3755060.8982367995</v>
      </c>
      <c r="U184" s="10">
        <f t="shared" si="24"/>
        <v>1147440</v>
      </c>
      <c r="V184" s="10">
        <f t="shared" si="25"/>
        <v>3809700.8982367995</v>
      </c>
      <c r="W184" s="10">
        <f t="shared" si="26"/>
        <v>1202080</v>
      </c>
      <c r="X184" s="10">
        <f t="shared" si="27"/>
        <v>3864340.8982367995</v>
      </c>
      <c r="Y184" s="10">
        <f t="shared" si="28"/>
        <v>1256720</v>
      </c>
      <c r="Z184" s="10">
        <f t="shared" si="29"/>
        <v>3918980.8982367995</v>
      </c>
      <c r="AA184" s="10">
        <f t="shared" si="30"/>
        <v>1311360</v>
      </c>
    </row>
    <row r="185" spans="1:27" ht="9.75" hidden="1" customHeight="1" x14ac:dyDescent="0.25">
      <c r="A185" s="12">
        <v>180</v>
      </c>
      <c r="B185" s="6" t="s">
        <v>1254</v>
      </c>
      <c r="C185" s="13" t="s">
        <v>1305</v>
      </c>
      <c r="D185" s="14" t="s">
        <v>1254</v>
      </c>
      <c r="E185" s="15">
        <v>3</v>
      </c>
      <c r="F185" s="15">
        <v>30</v>
      </c>
      <c r="G185" s="15">
        <v>1</v>
      </c>
      <c r="H185" s="10">
        <v>1626695.7407939711</v>
      </c>
      <c r="I185" s="10">
        <v>1000000</v>
      </c>
      <c r="J185" s="10">
        <v>1676695.7407939711</v>
      </c>
      <c r="K185" s="10">
        <v>1050000</v>
      </c>
      <c r="L185" s="10">
        <v>1726695.7407939711</v>
      </c>
      <c r="M185" s="10">
        <v>1100000</v>
      </c>
      <c r="N185" s="10">
        <v>1776695.7407939711</v>
      </c>
      <c r="O185" s="10">
        <v>1150000</v>
      </c>
      <c r="P185" s="16">
        <v>1826695.7407939711</v>
      </c>
      <c r="Q185" s="17">
        <v>1200000</v>
      </c>
      <c r="R185" s="10">
        <f t="shared" si="21"/>
        <v>1777653.1055396516</v>
      </c>
      <c r="S185" s="10">
        <f t="shared" si="22"/>
        <v>1092800</v>
      </c>
      <c r="T185" s="10">
        <f t="shared" si="23"/>
        <v>1832293.1055396516</v>
      </c>
      <c r="U185" s="10">
        <f t="shared" si="24"/>
        <v>1147440</v>
      </c>
      <c r="V185" s="10">
        <f t="shared" si="25"/>
        <v>1886933.1055396516</v>
      </c>
      <c r="W185" s="10">
        <f t="shared" si="26"/>
        <v>1202080</v>
      </c>
      <c r="X185" s="10">
        <f t="shared" si="27"/>
        <v>1941573.1055396516</v>
      </c>
      <c r="Y185" s="10">
        <f t="shared" si="28"/>
        <v>1256720</v>
      </c>
      <c r="Z185" s="10">
        <f t="shared" si="29"/>
        <v>1996213.1055396516</v>
      </c>
      <c r="AA185" s="10">
        <f t="shared" si="30"/>
        <v>1311360</v>
      </c>
    </row>
    <row r="186" spans="1:27" ht="9.75" hidden="1" customHeight="1" x14ac:dyDescent="0.25">
      <c r="A186" s="12">
        <v>181</v>
      </c>
      <c r="B186" s="6" t="s">
        <v>1254</v>
      </c>
      <c r="C186" s="13" t="s">
        <v>645</v>
      </c>
      <c r="D186" s="14" t="s">
        <v>1254</v>
      </c>
      <c r="E186" s="15">
        <v>2</v>
      </c>
      <c r="F186" s="15">
        <v>25</v>
      </c>
      <c r="G186" s="15">
        <v>1</v>
      </c>
      <c r="H186" s="10">
        <v>1086758.0592840917</v>
      </c>
      <c r="I186" s="10">
        <v>1000000</v>
      </c>
      <c r="J186" s="10">
        <v>1136758.0592840917</v>
      </c>
      <c r="K186" s="10">
        <v>1050000</v>
      </c>
      <c r="L186" s="10">
        <v>1186758.0592840917</v>
      </c>
      <c r="M186" s="10">
        <v>1100000</v>
      </c>
      <c r="N186" s="10">
        <v>1236758.0592840917</v>
      </c>
      <c r="O186" s="10">
        <v>1150000</v>
      </c>
      <c r="P186" s="16">
        <v>1286758.0592840917</v>
      </c>
      <c r="Q186" s="17">
        <v>1200000</v>
      </c>
      <c r="R186" s="10">
        <f t="shared" si="21"/>
        <v>1187609.2071856554</v>
      </c>
      <c r="S186" s="10">
        <f t="shared" si="22"/>
        <v>1092800</v>
      </c>
      <c r="T186" s="10">
        <f t="shared" si="23"/>
        <v>1242249.2071856554</v>
      </c>
      <c r="U186" s="10">
        <f t="shared" si="24"/>
        <v>1147440</v>
      </c>
      <c r="V186" s="10">
        <f t="shared" si="25"/>
        <v>1296889.2071856554</v>
      </c>
      <c r="W186" s="10">
        <f t="shared" si="26"/>
        <v>1202080</v>
      </c>
      <c r="X186" s="10">
        <f t="shared" si="27"/>
        <v>1351529.2071856554</v>
      </c>
      <c r="Y186" s="10">
        <f t="shared" si="28"/>
        <v>1256720</v>
      </c>
      <c r="Z186" s="10">
        <f t="shared" si="29"/>
        <v>1406169.2071856554</v>
      </c>
      <c r="AA186" s="10">
        <f t="shared" si="30"/>
        <v>1311360</v>
      </c>
    </row>
    <row r="187" spans="1:27" ht="9.75" hidden="1" customHeight="1" x14ac:dyDescent="0.25">
      <c r="A187" s="12">
        <v>182</v>
      </c>
      <c r="B187" s="6" t="s">
        <v>1254</v>
      </c>
      <c r="C187" s="13" t="s">
        <v>1306</v>
      </c>
      <c r="D187" s="14" t="s">
        <v>1254</v>
      </c>
      <c r="E187" s="15">
        <v>2</v>
      </c>
      <c r="F187" s="15">
        <v>30</v>
      </c>
      <c r="G187" s="15">
        <v>1</v>
      </c>
      <c r="H187" s="10">
        <v>1400490.5342098111</v>
      </c>
      <c r="I187" s="10">
        <v>1000000</v>
      </c>
      <c r="J187" s="10">
        <v>1450490.5342098111</v>
      </c>
      <c r="K187" s="10">
        <v>1050000</v>
      </c>
      <c r="L187" s="10">
        <v>1500490.5342098111</v>
      </c>
      <c r="M187" s="10">
        <v>1100000</v>
      </c>
      <c r="N187" s="10">
        <v>1550490.5342098111</v>
      </c>
      <c r="O187" s="10">
        <v>1150000</v>
      </c>
      <c r="P187" s="16">
        <v>1600490.5342098111</v>
      </c>
      <c r="Q187" s="17">
        <v>1200000</v>
      </c>
      <c r="R187" s="10">
        <f t="shared" si="21"/>
        <v>1530456.0557844816</v>
      </c>
      <c r="S187" s="10">
        <f t="shared" si="22"/>
        <v>1092800</v>
      </c>
      <c r="T187" s="10">
        <f t="shared" si="23"/>
        <v>1585096.0557844816</v>
      </c>
      <c r="U187" s="10">
        <f t="shared" si="24"/>
        <v>1147440</v>
      </c>
      <c r="V187" s="10">
        <f t="shared" si="25"/>
        <v>1639736.0557844816</v>
      </c>
      <c r="W187" s="10">
        <f t="shared" si="26"/>
        <v>1202080</v>
      </c>
      <c r="X187" s="10">
        <f t="shared" si="27"/>
        <v>1694376.0557844816</v>
      </c>
      <c r="Y187" s="10">
        <f t="shared" si="28"/>
        <v>1256720</v>
      </c>
      <c r="Z187" s="10">
        <f t="shared" si="29"/>
        <v>1749016.0557844816</v>
      </c>
      <c r="AA187" s="10">
        <f t="shared" si="30"/>
        <v>1311360</v>
      </c>
    </row>
    <row r="188" spans="1:27" ht="9.75" hidden="1" customHeight="1" x14ac:dyDescent="0.25">
      <c r="A188" s="12">
        <v>183</v>
      </c>
      <c r="B188" s="6" t="s">
        <v>1254</v>
      </c>
      <c r="C188" s="13" t="s">
        <v>645</v>
      </c>
      <c r="D188" s="14" t="s">
        <v>1254</v>
      </c>
      <c r="E188" s="15">
        <v>1</v>
      </c>
      <c r="F188" s="15">
        <v>25</v>
      </c>
      <c r="G188" s="15">
        <v>1</v>
      </c>
      <c r="H188" s="10">
        <v>777571.97713631764</v>
      </c>
      <c r="I188" s="10">
        <v>1000000</v>
      </c>
      <c r="J188" s="10">
        <v>827571.97713631764</v>
      </c>
      <c r="K188" s="10">
        <v>1050000</v>
      </c>
      <c r="L188" s="10">
        <v>877571.97713631764</v>
      </c>
      <c r="M188" s="10">
        <v>1100000</v>
      </c>
      <c r="N188" s="10">
        <v>927571.97713631764</v>
      </c>
      <c r="O188" s="10">
        <v>1150000</v>
      </c>
      <c r="P188" s="16">
        <v>977571.97713631764</v>
      </c>
      <c r="Q188" s="17">
        <v>1200000</v>
      </c>
      <c r="R188" s="10">
        <f t="shared" si="21"/>
        <v>849730.65661456785</v>
      </c>
      <c r="S188" s="10">
        <f t="shared" si="22"/>
        <v>1092800</v>
      </c>
      <c r="T188" s="10">
        <f t="shared" si="23"/>
        <v>904370.65661456785</v>
      </c>
      <c r="U188" s="10">
        <f t="shared" si="24"/>
        <v>1147440</v>
      </c>
      <c r="V188" s="10">
        <f t="shared" si="25"/>
        <v>959010.65661456785</v>
      </c>
      <c r="W188" s="10">
        <f t="shared" si="26"/>
        <v>1202080</v>
      </c>
      <c r="X188" s="10">
        <f t="shared" si="27"/>
        <v>1013650.6566145679</v>
      </c>
      <c r="Y188" s="10">
        <f t="shared" si="28"/>
        <v>1256720</v>
      </c>
      <c r="Z188" s="10">
        <f t="shared" si="29"/>
        <v>1068290.6566145679</v>
      </c>
      <c r="AA188" s="10">
        <f t="shared" si="30"/>
        <v>1311360</v>
      </c>
    </row>
    <row r="189" spans="1:27" ht="9.75" hidden="1" customHeight="1" x14ac:dyDescent="0.25">
      <c r="A189" s="12">
        <v>184</v>
      </c>
      <c r="B189" s="6" t="s">
        <v>1254</v>
      </c>
      <c r="C189" s="13" t="s">
        <v>1307</v>
      </c>
      <c r="D189" s="14" t="s">
        <v>1254</v>
      </c>
      <c r="E189" s="15">
        <v>4</v>
      </c>
      <c r="F189" s="15">
        <v>25</v>
      </c>
      <c r="G189" s="15">
        <v>1</v>
      </c>
      <c r="H189" s="10">
        <v>1254990.960718934</v>
      </c>
      <c r="I189" s="10">
        <v>1000000</v>
      </c>
      <c r="J189" s="10">
        <v>1304990.960718934</v>
      </c>
      <c r="K189" s="10">
        <v>1050000</v>
      </c>
      <c r="L189" s="10">
        <v>1354990.960718934</v>
      </c>
      <c r="M189" s="10">
        <v>1100000</v>
      </c>
      <c r="N189" s="10">
        <v>1404990.960718934</v>
      </c>
      <c r="O189" s="10">
        <v>1150000</v>
      </c>
      <c r="P189" s="16">
        <v>1454990.960718934</v>
      </c>
      <c r="Q189" s="17">
        <v>1200000</v>
      </c>
      <c r="R189" s="10">
        <f t="shared" si="21"/>
        <v>1371454.1218736509</v>
      </c>
      <c r="S189" s="10">
        <f t="shared" si="22"/>
        <v>1092800</v>
      </c>
      <c r="T189" s="10">
        <f t="shared" si="23"/>
        <v>1426094.1218736509</v>
      </c>
      <c r="U189" s="10">
        <f t="shared" si="24"/>
        <v>1147440</v>
      </c>
      <c r="V189" s="10">
        <f t="shared" si="25"/>
        <v>1480734.1218736509</v>
      </c>
      <c r="W189" s="10">
        <f t="shared" si="26"/>
        <v>1202080</v>
      </c>
      <c r="X189" s="10">
        <f t="shared" si="27"/>
        <v>1535374.1218736509</v>
      </c>
      <c r="Y189" s="10">
        <f t="shared" si="28"/>
        <v>1256720</v>
      </c>
      <c r="Z189" s="10">
        <f t="shared" si="29"/>
        <v>1590014.1218736509</v>
      </c>
      <c r="AA189" s="10">
        <f t="shared" si="30"/>
        <v>1311360</v>
      </c>
    </row>
    <row r="190" spans="1:27" ht="9.75" hidden="1" customHeight="1" x14ac:dyDescent="0.25">
      <c r="A190" s="12">
        <v>185</v>
      </c>
      <c r="B190" s="6" t="s">
        <v>1254</v>
      </c>
      <c r="C190" s="13" t="s">
        <v>1119</v>
      </c>
      <c r="D190" s="14" t="s">
        <v>1254</v>
      </c>
      <c r="E190" s="15">
        <v>4</v>
      </c>
      <c r="F190" s="15">
        <v>25</v>
      </c>
      <c r="G190" s="15">
        <v>1</v>
      </c>
      <c r="H190" s="10">
        <v>370629.58391016698</v>
      </c>
      <c r="I190" s="10">
        <v>1000000</v>
      </c>
      <c r="J190" s="10">
        <v>420629.58391016698</v>
      </c>
      <c r="K190" s="10">
        <v>1050000</v>
      </c>
      <c r="L190" s="10">
        <v>470629.58391016698</v>
      </c>
      <c r="M190" s="10">
        <v>1100000</v>
      </c>
      <c r="N190" s="10">
        <v>520629.58391016698</v>
      </c>
      <c r="O190" s="10">
        <v>1150000</v>
      </c>
      <c r="P190" s="16">
        <v>570629.58391016698</v>
      </c>
      <c r="Q190" s="17">
        <v>1200000</v>
      </c>
      <c r="R190" s="10">
        <f t="shared" si="21"/>
        <v>405024.00929703045</v>
      </c>
      <c r="S190" s="10">
        <f t="shared" si="22"/>
        <v>1092800</v>
      </c>
      <c r="T190" s="10">
        <f t="shared" si="23"/>
        <v>459664.00929703045</v>
      </c>
      <c r="U190" s="10">
        <f t="shared" si="24"/>
        <v>1147440</v>
      </c>
      <c r="V190" s="10">
        <f t="shared" si="25"/>
        <v>514304.00929703045</v>
      </c>
      <c r="W190" s="10">
        <f t="shared" si="26"/>
        <v>1202080</v>
      </c>
      <c r="X190" s="10">
        <f t="shared" si="27"/>
        <v>568944.00929703051</v>
      </c>
      <c r="Y190" s="10">
        <f t="shared" si="28"/>
        <v>1256720</v>
      </c>
      <c r="Z190" s="10">
        <f t="shared" si="29"/>
        <v>623584.00929703051</v>
      </c>
      <c r="AA190" s="10">
        <f t="shared" si="30"/>
        <v>1311360</v>
      </c>
    </row>
    <row r="191" spans="1:27" ht="9.75" hidden="1" customHeight="1" x14ac:dyDescent="0.25">
      <c r="A191" s="12">
        <v>186</v>
      </c>
      <c r="B191" s="6" t="s">
        <v>1254</v>
      </c>
      <c r="C191" s="13" t="s">
        <v>1129</v>
      </c>
      <c r="D191" s="14" t="s">
        <v>1254</v>
      </c>
      <c r="E191" s="15">
        <v>3</v>
      </c>
      <c r="F191" s="15">
        <v>30</v>
      </c>
      <c r="G191" s="15">
        <v>1</v>
      </c>
      <c r="H191" s="10">
        <v>3053269.3595558289</v>
      </c>
      <c r="I191" s="10">
        <v>1000000</v>
      </c>
      <c r="J191" s="10">
        <v>3103269.3595558289</v>
      </c>
      <c r="K191" s="10">
        <v>1050000</v>
      </c>
      <c r="L191" s="10">
        <v>3153269.3595558289</v>
      </c>
      <c r="M191" s="10">
        <v>1100000</v>
      </c>
      <c r="N191" s="10">
        <v>3203269.3595558289</v>
      </c>
      <c r="O191" s="10">
        <v>1150000</v>
      </c>
      <c r="P191" s="16">
        <v>3253269.3595558289</v>
      </c>
      <c r="Q191" s="17">
        <v>1200000</v>
      </c>
      <c r="R191" s="10">
        <f t="shared" si="21"/>
        <v>3336612.7561226096</v>
      </c>
      <c r="S191" s="10">
        <f t="shared" si="22"/>
        <v>1092800</v>
      </c>
      <c r="T191" s="10">
        <f t="shared" si="23"/>
        <v>3391252.7561226096</v>
      </c>
      <c r="U191" s="10">
        <f t="shared" si="24"/>
        <v>1147440</v>
      </c>
      <c r="V191" s="10">
        <f t="shared" si="25"/>
        <v>3445892.7561226096</v>
      </c>
      <c r="W191" s="10">
        <f t="shared" si="26"/>
        <v>1202080</v>
      </c>
      <c r="X191" s="10">
        <f t="shared" si="27"/>
        <v>3500532.7561226096</v>
      </c>
      <c r="Y191" s="10">
        <f t="shared" si="28"/>
        <v>1256720</v>
      </c>
      <c r="Z191" s="10">
        <f t="shared" si="29"/>
        <v>3555172.7561226096</v>
      </c>
      <c r="AA191" s="10">
        <f t="shared" si="30"/>
        <v>1311360</v>
      </c>
    </row>
    <row r="192" spans="1:27" ht="9.75" hidden="1" customHeight="1" x14ac:dyDescent="0.25">
      <c r="A192" s="12">
        <v>187</v>
      </c>
      <c r="B192" s="6" t="s">
        <v>1254</v>
      </c>
      <c r="C192" s="13" t="s">
        <v>340</v>
      </c>
      <c r="D192" s="14" t="s">
        <v>1254</v>
      </c>
      <c r="E192" s="15">
        <v>5</v>
      </c>
      <c r="F192" s="15">
        <v>16</v>
      </c>
      <c r="G192" s="15">
        <v>1</v>
      </c>
      <c r="H192" s="10">
        <v>5201654.7856776025</v>
      </c>
      <c r="I192" s="10">
        <v>1000000</v>
      </c>
      <c r="J192" s="10">
        <v>5251654.7856776025</v>
      </c>
      <c r="K192" s="10">
        <v>1050000</v>
      </c>
      <c r="L192" s="10">
        <v>5301654.7856776025</v>
      </c>
      <c r="M192" s="10">
        <v>1100000</v>
      </c>
      <c r="N192" s="10">
        <v>5351654.7856776025</v>
      </c>
      <c r="O192" s="10">
        <v>1150000</v>
      </c>
      <c r="P192" s="16">
        <v>5401654.7856776025</v>
      </c>
      <c r="Q192" s="17">
        <v>1200000</v>
      </c>
      <c r="R192" s="10">
        <f t="shared" si="21"/>
        <v>5684368.3497884842</v>
      </c>
      <c r="S192" s="10">
        <f t="shared" si="22"/>
        <v>1092800</v>
      </c>
      <c r="T192" s="10">
        <f t="shared" si="23"/>
        <v>5739008.3497884842</v>
      </c>
      <c r="U192" s="10">
        <f t="shared" si="24"/>
        <v>1147440</v>
      </c>
      <c r="V192" s="10">
        <f t="shared" si="25"/>
        <v>5793648.3497884842</v>
      </c>
      <c r="W192" s="10">
        <f t="shared" si="26"/>
        <v>1202080</v>
      </c>
      <c r="X192" s="10">
        <f t="shared" si="27"/>
        <v>5848288.3497884842</v>
      </c>
      <c r="Y192" s="10">
        <f t="shared" si="28"/>
        <v>1256720</v>
      </c>
      <c r="Z192" s="10">
        <f t="shared" si="29"/>
        <v>5902928.3497884842</v>
      </c>
      <c r="AA192" s="10">
        <f t="shared" si="30"/>
        <v>1311360</v>
      </c>
    </row>
    <row r="193" spans="1:27" ht="9.75" hidden="1" customHeight="1" x14ac:dyDescent="0.25">
      <c r="A193" s="12">
        <v>188</v>
      </c>
      <c r="B193" s="6" t="s">
        <v>1254</v>
      </c>
      <c r="C193" s="13" t="s">
        <v>1308</v>
      </c>
      <c r="D193" s="14" t="s">
        <v>1254</v>
      </c>
      <c r="E193" s="15">
        <v>5</v>
      </c>
      <c r="F193" s="15">
        <v>30</v>
      </c>
      <c r="G193" s="15">
        <v>1</v>
      </c>
      <c r="H193" s="10">
        <v>1652840.5683891941</v>
      </c>
      <c r="I193" s="10">
        <v>1000000</v>
      </c>
      <c r="J193" s="10">
        <v>1702840.5683891941</v>
      </c>
      <c r="K193" s="10">
        <v>1050000</v>
      </c>
      <c r="L193" s="10">
        <v>1752840.5683891941</v>
      </c>
      <c r="M193" s="10">
        <v>1100000</v>
      </c>
      <c r="N193" s="10">
        <v>1802840.5683891941</v>
      </c>
      <c r="O193" s="10">
        <v>1150000</v>
      </c>
      <c r="P193" s="16">
        <v>1852840.5683891941</v>
      </c>
      <c r="Q193" s="17">
        <v>1200000</v>
      </c>
      <c r="R193" s="10">
        <f t="shared" si="21"/>
        <v>1806224.1731357113</v>
      </c>
      <c r="S193" s="10">
        <f t="shared" si="22"/>
        <v>1092800</v>
      </c>
      <c r="T193" s="10">
        <f t="shared" si="23"/>
        <v>1860864.1731357113</v>
      </c>
      <c r="U193" s="10">
        <f t="shared" si="24"/>
        <v>1147440</v>
      </c>
      <c r="V193" s="10">
        <f t="shared" si="25"/>
        <v>1915504.1731357113</v>
      </c>
      <c r="W193" s="10">
        <f t="shared" si="26"/>
        <v>1202080</v>
      </c>
      <c r="X193" s="10">
        <f t="shared" si="27"/>
        <v>1970144.1731357113</v>
      </c>
      <c r="Y193" s="10">
        <f t="shared" si="28"/>
        <v>1256720</v>
      </c>
      <c r="Z193" s="10">
        <f t="shared" si="29"/>
        <v>2024784.1731357113</v>
      </c>
      <c r="AA193" s="10">
        <f t="shared" si="30"/>
        <v>1311360</v>
      </c>
    </row>
    <row r="194" spans="1:27" ht="9.75" hidden="1" customHeight="1" x14ac:dyDescent="0.25">
      <c r="A194" s="12">
        <v>189</v>
      </c>
      <c r="B194" s="6" t="s">
        <v>1254</v>
      </c>
      <c r="C194" s="13" t="s">
        <v>1305</v>
      </c>
      <c r="D194" s="14" t="s">
        <v>1254</v>
      </c>
      <c r="E194" s="15">
        <v>3</v>
      </c>
      <c r="F194" s="15">
        <v>40</v>
      </c>
      <c r="G194" s="15">
        <v>1</v>
      </c>
      <c r="H194" s="10">
        <v>1694898.4527343449</v>
      </c>
      <c r="I194" s="10">
        <v>1000000</v>
      </c>
      <c r="J194" s="10">
        <v>1744898.4527343449</v>
      </c>
      <c r="K194" s="10">
        <v>1050000</v>
      </c>
      <c r="L194" s="10">
        <v>1794898.4527343449</v>
      </c>
      <c r="M194" s="10">
        <v>1100000</v>
      </c>
      <c r="N194" s="10">
        <v>1844898.4527343449</v>
      </c>
      <c r="O194" s="10">
        <v>1150000</v>
      </c>
      <c r="P194" s="16">
        <v>1894898.4527343449</v>
      </c>
      <c r="Q194" s="17">
        <v>1200000</v>
      </c>
      <c r="R194" s="10">
        <f t="shared" si="21"/>
        <v>1852185.029148092</v>
      </c>
      <c r="S194" s="10">
        <f t="shared" si="22"/>
        <v>1092800</v>
      </c>
      <c r="T194" s="10">
        <f t="shared" si="23"/>
        <v>1906825.029148092</v>
      </c>
      <c r="U194" s="10">
        <f t="shared" si="24"/>
        <v>1147440</v>
      </c>
      <c r="V194" s="10">
        <f t="shared" si="25"/>
        <v>1961465.029148092</v>
      </c>
      <c r="W194" s="10">
        <f t="shared" si="26"/>
        <v>1202080</v>
      </c>
      <c r="X194" s="10">
        <f t="shared" si="27"/>
        <v>2016105.029148092</v>
      </c>
      <c r="Y194" s="10">
        <f t="shared" si="28"/>
        <v>1256720</v>
      </c>
      <c r="Z194" s="10">
        <f t="shared" si="29"/>
        <v>2070745.029148092</v>
      </c>
      <c r="AA194" s="10">
        <f t="shared" si="30"/>
        <v>1311360</v>
      </c>
    </row>
    <row r="195" spans="1:27" ht="9.75" hidden="1" customHeight="1" x14ac:dyDescent="0.25">
      <c r="A195" s="12">
        <v>190</v>
      </c>
      <c r="B195" s="6" t="s">
        <v>1254</v>
      </c>
      <c r="C195" s="13" t="s">
        <v>645</v>
      </c>
      <c r="D195" s="14" t="s">
        <v>1254</v>
      </c>
      <c r="E195" s="15">
        <v>4</v>
      </c>
      <c r="F195" s="15">
        <v>40</v>
      </c>
      <c r="G195" s="15">
        <v>1</v>
      </c>
      <c r="H195" s="10">
        <v>1164000</v>
      </c>
      <c r="I195" s="10">
        <v>1000000</v>
      </c>
      <c r="J195" s="10">
        <v>1214000</v>
      </c>
      <c r="K195" s="10">
        <v>1050000</v>
      </c>
      <c r="L195" s="10">
        <v>1264000</v>
      </c>
      <c r="M195" s="10">
        <v>1100000</v>
      </c>
      <c r="N195" s="10">
        <v>1314000</v>
      </c>
      <c r="O195" s="10">
        <v>1150000</v>
      </c>
      <c r="P195" s="16">
        <v>1364000</v>
      </c>
      <c r="Q195" s="17">
        <v>1200000</v>
      </c>
      <c r="R195" s="10">
        <f t="shared" si="21"/>
        <v>1272019.2</v>
      </c>
      <c r="S195" s="10">
        <f t="shared" si="22"/>
        <v>1092800</v>
      </c>
      <c r="T195" s="10">
        <f t="shared" si="23"/>
        <v>1326659.2</v>
      </c>
      <c r="U195" s="10">
        <f t="shared" si="24"/>
        <v>1147440</v>
      </c>
      <c r="V195" s="10">
        <f t="shared" si="25"/>
        <v>1381299.2</v>
      </c>
      <c r="W195" s="10">
        <f t="shared" si="26"/>
        <v>1202080</v>
      </c>
      <c r="X195" s="10">
        <f t="shared" si="27"/>
        <v>1435939.2</v>
      </c>
      <c r="Y195" s="10">
        <f t="shared" si="28"/>
        <v>1256720</v>
      </c>
      <c r="Z195" s="10">
        <f t="shared" si="29"/>
        <v>1490579.2</v>
      </c>
      <c r="AA195" s="10">
        <f t="shared" si="30"/>
        <v>1311360</v>
      </c>
    </row>
    <row r="196" spans="1:27" ht="9.75" hidden="1" customHeight="1" x14ac:dyDescent="0.25">
      <c r="A196" s="12">
        <v>191</v>
      </c>
      <c r="B196" s="6" t="s">
        <v>1254</v>
      </c>
      <c r="C196" s="13" t="s">
        <v>645</v>
      </c>
      <c r="D196" s="14" t="s">
        <v>1254</v>
      </c>
      <c r="E196" s="15">
        <v>4</v>
      </c>
      <c r="F196" s="15">
        <v>40</v>
      </c>
      <c r="G196" s="15">
        <v>1</v>
      </c>
      <c r="H196" s="10">
        <v>1164000</v>
      </c>
      <c r="I196" s="10">
        <v>1000000</v>
      </c>
      <c r="J196" s="10">
        <v>1214000</v>
      </c>
      <c r="K196" s="10">
        <v>1050000</v>
      </c>
      <c r="L196" s="10">
        <v>1264000</v>
      </c>
      <c r="M196" s="10">
        <v>1100000</v>
      </c>
      <c r="N196" s="10">
        <v>1314000</v>
      </c>
      <c r="O196" s="10">
        <v>1150000</v>
      </c>
      <c r="P196" s="16">
        <v>1364000</v>
      </c>
      <c r="Q196" s="17">
        <v>1200000</v>
      </c>
      <c r="R196" s="10">
        <f t="shared" si="21"/>
        <v>1272019.2</v>
      </c>
      <c r="S196" s="10">
        <f t="shared" si="22"/>
        <v>1092800</v>
      </c>
      <c r="T196" s="10">
        <f t="shared" si="23"/>
        <v>1326659.2</v>
      </c>
      <c r="U196" s="10">
        <f t="shared" si="24"/>
        <v>1147440</v>
      </c>
      <c r="V196" s="10">
        <f t="shared" si="25"/>
        <v>1381299.2</v>
      </c>
      <c r="W196" s="10">
        <f t="shared" si="26"/>
        <v>1202080</v>
      </c>
      <c r="X196" s="10">
        <f t="shared" si="27"/>
        <v>1435939.2</v>
      </c>
      <c r="Y196" s="10">
        <f t="shared" si="28"/>
        <v>1256720</v>
      </c>
      <c r="Z196" s="10">
        <f t="shared" si="29"/>
        <v>1490579.2</v>
      </c>
      <c r="AA196" s="10">
        <f t="shared" si="30"/>
        <v>1311360</v>
      </c>
    </row>
    <row r="197" spans="1:27" ht="9.75" hidden="1" customHeight="1" x14ac:dyDescent="0.25">
      <c r="A197" s="12">
        <v>192</v>
      </c>
      <c r="B197" s="6" t="s">
        <v>1254</v>
      </c>
      <c r="C197" s="13" t="s">
        <v>340</v>
      </c>
      <c r="D197" s="14" t="s">
        <v>1254</v>
      </c>
      <c r="E197" s="15">
        <v>3</v>
      </c>
      <c r="F197" s="15">
        <v>16</v>
      </c>
      <c r="G197" s="15">
        <v>1</v>
      </c>
      <c r="H197" s="10">
        <v>1427771.6189859605</v>
      </c>
      <c r="I197" s="10">
        <v>1000000</v>
      </c>
      <c r="J197" s="10">
        <v>1477771.6189859605</v>
      </c>
      <c r="K197" s="10">
        <v>1050000</v>
      </c>
      <c r="L197" s="10">
        <v>1527771.6189859605</v>
      </c>
      <c r="M197" s="10">
        <v>1100000</v>
      </c>
      <c r="N197" s="10">
        <v>1577771.6189859605</v>
      </c>
      <c r="O197" s="10">
        <v>1150000</v>
      </c>
      <c r="P197" s="16">
        <v>1627771.6189859605</v>
      </c>
      <c r="Q197" s="17">
        <v>1200000</v>
      </c>
      <c r="R197" s="10">
        <f t="shared" si="21"/>
        <v>1560268.8252278576</v>
      </c>
      <c r="S197" s="10">
        <f t="shared" si="22"/>
        <v>1092800</v>
      </c>
      <c r="T197" s="10">
        <f t="shared" si="23"/>
        <v>1614908.8252278576</v>
      </c>
      <c r="U197" s="10">
        <f t="shared" si="24"/>
        <v>1147440</v>
      </c>
      <c r="V197" s="10">
        <f t="shared" si="25"/>
        <v>1669548.8252278576</v>
      </c>
      <c r="W197" s="10">
        <f t="shared" si="26"/>
        <v>1202080</v>
      </c>
      <c r="X197" s="10">
        <f t="shared" si="27"/>
        <v>1724188.8252278576</v>
      </c>
      <c r="Y197" s="10">
        <f t="shared" si="28"/>
        <v>1256720</v>
      </c>
      <c r="Z197" s="10">
        <f t="shared" si="29"/>
        <v>1778828.8252278576</v>
      </c>
      <c r="AA197" s="10">
        <f t="shared" si="30"/>
        <v>1311360</v>
      </c>
    </row>
    <row r="198" spans="1:27" ht="9.75" hidden="1" customHeight="1" x14ac:dyDescent="0.25">
      <c r="A198" s="12">
        <v>193</v>
      </c>
      <c r="B198" s="6" t="s">
        <v>1254</v>
      </c>
      <c r="C198" s="13" t="s">
        <v>645</v>
      </c>
      <c r="D198" s="14" t="s">
        <v>1254</v>
      </c>
      <c r="E198" s="15">
        <v>4</v>
      </c>
      <c r="F198" s="15">
        <v>25</v>
      </c>
      <c r="G198" s="15">
        <v>1</v>
      </c>
      <c r="H198" s="10">
        <v>1153823.8320164194</v>
      </c>
      <c r="I198" s="10">
        <v>1000000</v>
      </c>
      <c r="J198" s="10">
        <v>1203823.8320164194</v>
      </c>
      <c r="K198" s="10">
        <v>1050000</v>
      </c>
      <c r="L198" s="10">
        <v>1253823.8320164194</v>
      </c>
      <c r="M198" s="10">
        <v>1100000</v>
      </c>
      <c r="N198" s="10">
        <v>1303823.8320164194</v>
      </c>
      <c r="O198" s="10">
        <v>1150000</v>
      </c>
      <c r="P198" s="16">
        <v>1353823.8320164194</v>
      </c>
      <c r="Q198" s="17">
        <v>1200000</v>
      </c>
      <c r="R198" s="10">
        <f t="shared" si="21"/>
        <v>1260898.683627543</v>
      </c>
      <c r="S198" s="10">
        <f t="shared" si="22"/>
        <v>1092800</v>
      </c>
      <c r="T198" s="10">
        <f t="shared" si="23"/>
        <v>1315538.683627543</v>
      </c>
      <c r="U198" s="10">
        <f t="shared" si="24"/>
        <v>1147440</v>
      </c>
      <c r="V198" s="10">
        <f t="shared" si="25"/>
        <v>1370178.683627543</v>
      </c>
      <c r="W198" s="10">
        <f t="shared" si="26"/>
        <v>1202080</v>
      </c>
      <c r="X198" s="10">
        <f t="shared" si="27"/>
        <v>1424818.683627543</v>
      </c>
      <c r="Y198" s="10">
        <f t="shared" si="28"/>
        <v>1256720</v>
      </c>
      <c r="Z198" s="10">
        <f t="shared" si="29"/>
        <v>1479458.683627543</v>
      </c>
      <c r="AA198" s="10">
        <f t="shared" si="30"/>
        <v>1311360</v>
      </c>
    </row>
    <row r="199" spans="1:27" ht="9.75" hidden="1" customHeight="1" x14ac:dyDescent="0.25">
      <c r="A199" s="12">
        <v>194</v>
      </c>
      <c r="B199" s="6" t="s">
        <v>75</v>
      </c>
      <c r="C199" s="13" t="s">
        <v>1309</v>
      </c>
      <c r="D199" s="19" t="s">
        <v>75</v>
      </c>
      <c r="E199" s="15">
        <v>4</v>
      </c>
      <c r="F199" s="15">
        <v>46</v>
      </c>
      <c r="G199" s="15">
        <v>2</v>
      </c>
      <c r="H199" s="10">
        <v>4731056.0732890237</v>
      </c>
      <c r="I199" s="10">
        <v>1000000</v>
      </c>
      <c r="J199" s="10">
        <v>4781056.0732890237</v>
      </c>
      <c r="K199" s="10">
        <v>1050000</v>
      </c>
      <c r="L199" s="10">
        <v>4831056.0732890237</v>
      </c>
      <c r="M199" s="10">
        <v>1100000</v>
      </c>
      <c r="N199" s="10">
        <v>4881056.0732890237</v>
      </c>
      <c r="O199" s="10">
        <v>1150000</v>
      </c>
      <c r="P199" s="16">
        <v>4931056.0732890237</v>
      </c>
      <c r="Q199" s="17">
        <v>1200000</v>
      </c>
      <c r="R199" s="10">
        <f t="shared" ref="R199:R262" si="31">+H199+(H199*$R$4)</f>
        <v>5170098.0768902451</v>
      </c>
      <c r="S199" s="10">
        <f t="shared" ref="S199:S262" si="32">+I199+(I199*$R$4)</f>
        <v>1092800</v>
      </c>
      <c r="T199" s="10">
        <f t="shared" ref="T199:T262" si="33">+J199+(J199*$R$4)</f>
        <v>5224738.0768902451</v>
      </c>
      <c r="U199" s="10">
        <f t="shared" ref="U199:U262" si="34">+K199+(K199*$R$4)</f>
        <v>1147440</v>
      </c>
      <c r="V199" s="10">
        <f t="shared" ref="V199:V262" si="35">+L199+(L199*$R$4)</f>
        <v>5279378.0768902451</v>
      </c>
      <c r="W199" s="10">
        <f t="shared" ref="W199:W262" si="36">+M199+(M199*$R$4)</f>
        <v>1202080</v>
      </c>
      <c r="X199" s="10">
        <f t="shared" ref="X199:X262" si="37">+N199+(N199*$R$4)</f>
        <v>5334018.0768902451</v>
      </c>
      <c r="Y199" s="10">
        <f t="shared" ref="Y199:Y262" si="38">+O199+(O199*$R$4)</f>
        <v>1256720</v>
      </c>
      <c r="Z199" s="10">
        <f t="shared" ref="Z199:Z262" si="39">+P199+(P199*$R$4)</f>
        <v>5388658.0768902451</v>
      </c>
      <c r="AA199" s="10">
        <f t="shared" ref="AA199:AA262" si="40">+Q199+(Q199*$R$4)</f>
        <v>1311360</v>
      </c>
    </row>
    <row r="200" spans="1:27" ht="9.75" hidden="1" customHeight="1" x14ac:dyDescent="0.25">
      <c r="A200" s="12">
        <v>195</v>
      </c>
      <c r="B200" s="6" t="s">
        <v>75</v>
      </c>
      <c r="C200" s="13" t="s">
        <v>1064</v>
      </c>
      <c r="D200" s="19" t="s">
        <v>75</v>
      </c>
      <c r="E200" s="15">
        <v>4</v>
      </c>
      <c r="F200" s="15">
        <v>32</v>
      </c>
      <c r="G200" s="15">
        <v>1</v>
      </c>
      <c r="H200" s="10">
        <v>5058429.0906028179</v>
      </c>
      <c r="I200" s="10">
        <v>1000000</v>
      </c>
      <c r="J200" s="10">
        <v>5108429.0906028179</v>
      </c>
      <c r="K200" s="10">
        <v>1050000</v>
      </c>
      <c r="L200" s="10">
        <v>5158429.0906028179</v>
      </c>
      <c r="M200" s="10">
        <v>1100000</v>
      </c>
      <c r="N200" s="10">
        <v>5208429.0906028179</v>
      </c>
      <c r="O200" s="10">
        <v>1150000</v>
      </c>
      <c r="P200" s="16">
        <v>5258429.0906028179</v>
      </c>
      <c r="Q200" s="17">
        <v>1200000</v>
      </c>
      <c r="R200" s="10">
        <f t="shared" si="31"/>
        <v>5527851.3102107598</v>
      </c>
      <c r="S200" s="10">
        <f t="shared" si="32"/>
        <v>1092800</v>
      </c>
      <c r="T200" s="10">
        <f t="shared" si="33"/>
        <v>5582491.3102107598</v>
      </c>
      <c r="U200" s="10">
        <f t="shared" si="34"/>
        <v>1147440</v>
      </c>
      <c r="V200" s="10">
        <f t="shared" si="35"/>
        <v>5637131.3102107598</v>
      </c>
      <c r="W200" s="10">
        <f t="shared" si="36"/>
        <v>1202080</v>
      </c>
      <c r="X200" s="10">
        <f t="shared" si="37"/>
        <v>5691771.3102107598</v>
      </c>
      <c r="Y200" s="10">
        <f t="shared" si="38"/>
        <v>1256720</v>
      </c>
      <c r="Z200" s="10">
        <f t="shared" si="39"/>
        <v>5746411.3102107598</v>
      </c>
      <c r="AA200" s="10">
        <f t="shared" si="40"/>
        <v>1311360</v>
      </c>
    </row>
    <row r="201" spans="1:27" ht="9.75" hidden="1" customHeight="1" x14ac:dyDescent="0.25">
      <c r="A201" s="12">
        <v>196</v>
      </c>
      <c r="B201" s="6" t="s">
        <v>166</v>
      </c>
      <c r="C201" s="13" t="s">
        <v>1310</v>
      </c>
      <c r="D201" s="19" t="s">
        <v>166</v>
      </c>
      <c r="E201" s="15">
        <v>5</v>
      </c>
      <c r="F201" s="15">
        <v>102</v>
      </c>
      <c r="G201" s="15">
        <v>3</v>
      </c>
      <c r="H201" s="10">
        <v>5846549.6205925234</v>
      </c>
      <c r="I201" s="10">
        <v>1000000</v>
      </c>
      <c r="J201" s="10">
        <v>5896549.6205925234</v>
      </c>
      <c r="K201" s="10">
        <v>1050000</v>
      </c>
      <c r="L201" s="10">
        <v>5946549.6205925234</v>
      </c>
      <c r="M201" s="10">
        <v>1100000</v>
      </c>
      <c r="N201" s="10">
        <v>5996549.6205925234</v>
      </c>
      <c r="O201" s="10">
        <v>1150000</v>
      </c>
      <c r="P201" s="16">
        <v>6046549.6205925234</v>
      </c>
      <c r="Q201" s="17">
        <v>1200000</v>
      </c>
      <c r="R201" s="10">
        <f t="shared" si="31"/>
        <v>6389109.4253835091</v>
      </c>
      <c r="S201" s="10">
        <f t="shared" si="32"/>
        <v>1092800</v>
      </c>
      <c r="T201" s="10">
        <f t="shared" si="33"/>
        <v>6443749.4253835091</v>
      </c>
      <c r="U201" s="10">
        <f t="shared" si="34"/>
        <v>1147440</v>
      </c>
      <c r="V201" s="10">
        <f t="shared" si="35"/>
        <v>6498389.4253835091</v>
      </c>
      <c r="W201" s="10">
        <f t="shared" si="36"/>
        <v>1202080</v>
      </c>
      <c r="X201" s="10">
        <f t="shared" si="37"/>
        <v>6553029.4253835091</v>
      </c>
      <c r="Y201" s="10">
        <f t="shared" si="38"/>
        <v>1256720</v>
      </c>
      <c r="Z201" s="10">
        <f t="shared" si="39"/>
        <v>6607669.4253835091</v>
      </c>
      <c r="AA201" s="10">
        <f t="shared" si="40"/>
        <v>1311360</v>
      </c>
    </row>
    <row r="202" spans="1:27" ht="9.75" hidden="1" customHeight="1" x14ac:dyDescent="0.25">
      <c r="A202" s="12">
        <v>197</v>
      </c>
      <c r="B202" s="6" t="s">
        <v>1311</v>
      </c>
      <c r="C202" s="13" t="s">
        <v>679</v>
      </c>
      <c r="D202" s="19" t="s">
        <v>1311</v>
      </c>
      <c r="E202" s="15">
        <v>2</v>
      </c>
      <c r="F202" s="15">
        <v>82</v>
      </c>
      <c r="G202" s="15">
        <v>2</v>
      </c>
      <c r="H202" s="10">
        <v>2892310.9593765466</v>
      </c>
      <c r="I202" s="10">
        <v>1000000</v>
      </c>
      <c r="J202" s="10">
        <v>2942310.9593765466</v>
      </c>
      <c r="K202" s="10">
        <v>1050000</v>
      </c>
      <c r="L202" s="10">
        <v>2992310.9593765466</v>
      </c>
      <c r="M202" s="10">
        <v>1100000</v>
      </c>
      <c r="N202" s="10">
        <v>3042310.9593765466</v>
      </c>
      <c r="O202" s="10">
        <v>1150000</v>
      </c>
      <c r="P202" s="16">
        <v>3092310.9593765466</v>
      </c>
      <c r="Q202" s="17">
        <v>1200000</v>
      </c>
      <c r="R202" s="10">
        <f t="shared" si="31"/>
        <v>3160717.4164066901</v>
      </c>
      <c r="S202" s="10">
        <f t="shared" si="32"/>
        <v>1092800</v>
      </c>
      <c r="T202" s="10">
        <f t="shared" si="33"/>
        <v>3215357.4164066901</v>
      </c>
      <c r="U202" s="10">
        <f t="shared" si="34"/>
        <v>1147440</v>
      </c>
      <c r="V202" s="10">
        <f t="shared" si="35"/>
        <v>3269997.4164066901</v>
      </c>
      <c r="W202" s="10">
        <f t="shared" si="36"/>
        <v>1202080</v>
      </c>
      <c r="X202" s="10">
        <f t="shared" si="37"/>
        <v>3324637.4164066901</v>
      </c>
      <c r="Y202" s="10">
        <f t="shared" si="38"/>
        <v>1256720</v>
      </c>
      <c r="Z202" s="10">
        <f t="shared" si="39"/>
        <v>3379277.4164066901</v>
      </c>
      <c r="AA202" s="10">
        <f t="shared" si="40"/>
        <v>1311360</v>
      </c>
    </row>
    <row r="203" spans="1:27" ht="9.75" hidden="1" customHeight="1" x14ac:dyDescent="0.25">
      <c r="A203" s="12">
        <v>198</v>
      </c>
      <c r="B203" s="6" t="s">
        <v>1312</v>
      </c>
      <c r="C203" s="13" t="s">
        <v>1313</v>
      </c>
      <c r="D203" s="19" t="s">
        <v>1312</v>
      </c>
      <c r="E203" s="15">
        <v>1</v>
      </c>
      <c r="F203" s="15">
        <v>82</v>
      </c>
      <c r="G203" s="15">
        <v>2</v>
      </c>
      <c r="H203" s="10">
        <v>854527.82512711897</v>
      </c>
      <c r="I203" s="10">
        <v>1000000</v>
      </c>
      <c r="J203" s="10">
        <v>904527.82512711897</v>
      </c>
      <c r="K203" s="10">
        <v>1050000</v>
      </c>
      <c r="L203" s="10">
        <v>954527.82512711897</v>
      </c>
      <c r="M203" s="10">
        <v>1100000</v>
      </c>
      <c r="N203" s="10">
        <v>1004527.825127119</v>
      </c>
      <c r="O203" s="10">
        <v>1150000</v>
      </c>
      <c r="P203" s="16">
        <v>1054527.825127119</v>
      </c>
      <c r="Q203" s="17">
        <v>1200000</v>
      </c>
      <c r="R203" s="10">
        <f t="shared" si="31"/>
        <v>933828.00729891565</v>
      </c>
      <c r="S203" s="10">
        <f t="shared" si="32"/>
        <v>1092800</v>
      </c>
      <c r="T203" s="10">
        <f t="shared" si="33"/>
        <v>988468.00729891565</v>
      </c>
      <c r="U203" s="10">
        <f t="shared" si="34"/>
        <v>1147440</v>
      </c>
      <c r="V203" s="10">
        <f t="shared" si="35"/>
        <v>1043108.0072989156</v>
      </c>
      <c r="W203" s="10">
        <f t="shared" si="36"/>
        <v>1202080</v>
      </c>
      <c r="X203" s="10">
        <f t="shared" si="37"/>
        <v>1097748.0072989156</v>
      </c>
      <c r="Y203" s="10">
        <f t="shared" si="38"/>
        <v>1256720</v>
      </c>
      <c r="Z203" s="10">
        <f t="shared" si="39"/>
        <v>1152388.0072989156</v>
      </c>
      <c r="AA203" s="10">
        <f t="shared" si="40"/>
        <v>1311360</v>
      </c>
    </row>
    <row r="204" spans="1:27" ht="9.75" hidden="1" customHeight="1" x14ac:dyDescent="0.25">
      <c r="A204" s="12">
        <v>199</v>
      </c>
      <c r="B204" s="6" t="s">
        <v>1314</v>
      </c>
      <c r="C204" s="13" t="s">
        <v>774</v>
      </c>
      <c r="D204" s="19" t="s">
        <v>1314</v>
      </c>
      <c r="E204" s="15">
        <v>5</v>
      </c>
      <c r="F204" s="15">
        <v>93</v>
      </c>
      <c r="G204" s="15">
        <v>3</v>
      </c>
      <c r="H204" s="10">
        <v>3645268.8991982732</v>
      </c>
      <c r="I204" s="10">
        <v>1000000</v>
      </c>
      <c r="J204" s="10">
        <v>3695268.8991982732</v>
      </c>
      <c r="K204" s="10">
        <v>1050000</v>
      </c>
      <c r="L204" s="10">
        <v>3745268.8991982732</v>
      </c>
      <c r="M204" s="10">
        <v>1100000</v>
      </c>
      <c r="N204" s="10">
        <v>3795268.8991982732</v>
      </c>
      <c r="O204" s="10">
        <v>1150000</v>
      </c>
      <c r="P204" s="16">
        <v>3845268.8991982732</v>
      </c>
      <c r="Q204" s="17">
        <v>1200000</v>
      </c>
      <c r="R204" s="10">
        <f t="shared" si="31"/>
        <v>3983549.8530438729</v>
      </c>
      <c r="S204" s="10">
        <f t="shared" si="32"/>
        <v>1092800</v>
      </c>
      <c r="T204" s="10">
        <f t="shared" si="33"/>
        <v>4038189.8530438729</v>
      </c>
      <c r="U204" s="10">
        <f t="shared" si="34"/>
        <v>1147440</v>
      </c>
      <c r="V204" s="10">
        <f t="shared" si="35"/>
        <v>4092829.8530438729</v>
      </c>
      <c r="W204" s="10">
        <f t="shared" si="36"/>
        <v>1202080</v>
      </c>
      <c r="X204" s="10">
        <f t="shared" si="37"/>
        <v>4147469.8530438729</v>
      </c>
      <c r="Y204" s="10">
        <f t="shared" si="38"/>
        <v>1256720</v>
      </c>
      <c r="Z204" s="10">
        <f t="shared" si="39"/>
        <v>4202109.8530438729</v>
      </c>
      <c r="AA204" s="10">
        <f t="shared" si="40"/>
        <v>1311360</v>
      </c>
    </row>
    <row r="205" spans="1:27" ht="9.75" hidden="1" customHeight="1" x14ac:dyDescent="0.25">
      <c r="A205" s="12">
        <v>200</v>
      </c>
      <c r="B205" s="6" t="s">
        <v>1315</v>
      </c>
      <c r="C205" s="13" t="s">
        <v>1316</v>
      </c>
      <c r="D205" s="19" t="s">
        <v>1315</v>
      </c>
      <c r="E205" s="15">
        <v>3</v>
      </c>
      <c r="F205" s="15">
        <v>26</v>
      </c>
      <c r="G205" s="15">
        <v>1</v>
      </c>
      <c r="H205" s="10">
        <v>3381097.2889582654</v>
      </c>
      <c r="I205" s="10">
        <v>1000000</v>
      </c>
      <c r="J205" s="10">
        <v>3431097.2889582654</v>
      </c>
      <c r="K205" s="10">
        <v>1050000</v>
      </c>
      <c r="L205" s="10">
        <v>3481097.2889582654</v>
      </c>
      <c r="M205" s="10">
        <v>1100000</v>
      </c>
      <c r="N205" s="10">
        <v>3531097.2889582654</v>
      </c>
      <c r="O205" s="10">
        <v>1150000</v>
      </c>
      <c r="P205" s="16">
        <v>3581097.2889582654</v>
      </c>
      <c r="Q205" s="17">
        <v>1200000</v>
      </c>
      <c r="R205" s="10">
        <f t="shared" si="31"/>
        <v>3694863.1173735922</v>
      </c>
      <c r="S205" s="10">
        <f t="shared" si="32"/>
        <v>1092800</v>
      </c>
      <c r="T205" s="10">
        <f t="shared" si="33"/>
        <v>3749503.1173735922</v>
      </c>
      <c r="U205" s="10">
        <f t="shared" si="34"/>
        <v>1147440</v>
      </c>
      <c r="V205" s="10">
        <f t="shared" si="35"/>
        <v>3804143.1173735922</v>
      </c>
      <c r="W205" s="10">
        <f t="shared" si="36"/>
        <v>1202080</v>
      </c>
      <c r="X205" s="10">
        <f t="shared" si="37"/>
        <v>3858783.1173735922</v>
      </c>
      <c r="Y205" s="10">
        <f t="shared" si="38"/>
        <v>1256720</v>
      </c>
      <c r="Z205" s="10">
        <f t="shared" si="39"/>
        <v>3913423.1173735922</v>
      </c>
      <c r="AA205" s="10">
        <f t="shared" si="40"/>
        <v>1311360</v>
      </c>
    </row>
    <row r="206" spans="1:27" ht="9.75" hidden="1" customHeight="1" x14ac:dyDescent="0.25">
      <c r="A206" s="12">
        <v>201</v>
      </c>
      <c r="B206" s="6" t="s">
        <v>180</v>
      </c>
      <c r="C206" s="13" t="s">
        <v>178</v>
      </c>
      <c r="D206" s="19" t="s">
        <v>180</v>
      </c>
      <c r="E206" s="15">
        <v>2</v>
      </c>
      <c r="F206" s="15">
        <v>41</v>
      </c>
      <c r="G206" s="15">
        <v>1</v>
      </c>
      <c r="H206" s="10">
        <v>1570997.3140607453</v>
      </c>
      <c r="I206" s="10">
        <v>1000000</v>
      </c>
      <c r="J206" s="10">
        <v>1620997.3140607453</v>
      </c>
      <c r="K206" s="10">
        <v>1050000</v>
      </c>
      <c r="L206" s="10">
        <v>1670997.3140607453</v>
      </c>
      <c r="M206" s="10">
        <v>1100000</v>
      </c>
      <c r="N206" s="10">
        <v>1720997.3140607453</v>
      </c>
      <c r="O206" s="10">
        <v>1150000</v>
      </c>
      <c r="P206" s="16">
        <v>1770997.3140607453</v>
      </c>
      <c r="Q206" s="17">
        <v>1200000</v>
      </c>
      <c r="R206" s="10">
        <f t="shared" si="31"/>
        <v>1716785.8648055824</v>
      </c>
      <c r="S206" s="10">
        <f t="shared" si="32"/>
        <v>1092800</v>
      </c>
      <c r="T206" s="10">
        <f t="shared" si="33"/>
        <v>1771425.8648055824</v>
      </c>
      <c r="U206" s="10">
        <f t="shared" si="34"/>
        <v>1147440</v>
      </c>
      <c r="V206" s="10">
        <f t="shared" si="35"/>
        <v>1826065.8648055824</v>
      </c>
      <c r="W206" s="10">
        <f t="shared" si="36"/>
        <v>1202080</v>
      </c>
      <c r="X206" s="10">
        <f t="shared" si="37"/>
        <v>1880705.8648055824</v>
      </c>
      <c r="Y206" s="10">
        <f t="shared" si="38"/>
        <v>1256720</v>
      </c>
      <c r="Z206" s="10">
        <f t="shared" si="39"/>
        <v>1935345.8648055824</v>
      </c>
      <c r="AA206" s="10">
        <f t="shared" si="40"/>
        <v>1311360</v>
      </c>
    </row>
    <row r="207" spans="1:27" ht="9.75" hidden="1" customHeight="1" x14ac:dyDescent="0.25">
      <c r="A207" s="12">
        <v>202</v>
      </c>
      <c r="B207" s="6" t="s">
        <v>1317</v>
      </c>
      <c r="C207" s="13" t="s">
        <v>1318</v>
      </c>
      <c r="D207" s="19" t="s">
        <v>1317</v>
      </c>
      <c r="E207" s="15">
        <v>3</v>
      </c>
      <c r="F207" s="15">
        <v>91</v>
      </c>
      <c r="G207" s="15">
        <v>3</v>
      </c>
      <c r="H207" s="10">
        <v>2722561.91165527</v>
      </c>
      <c r="I207" s="10">
        <v>1000000</v>
      </c>
      <c r="J207" s="10">
        <v>2772561.91165527</v>
      </c>
      <c r="K207" s="10">
        <v>1050000</v>
      </c>
      <c r="L207" s="10">
        <v>2822561.91165527</v>
      </c>
      <c r="M207" s="10">
        <v>1100000</v>
      </c>
      <c r="N207" s="10">
        <v>2872561.91165527</v>
      </c>
      <c r="O207" s="10">
        <v>1150000</v>
      </c>
      <c r="P207" s="16">
        <v>2922561.91165527</v>
      </c>
      <c r="Q207" s="17">
        <v>1200000</v>
      </c>
      <c r="R207" s="10">
        <f t="shared" si="31"/>
        <v>2975215.6570568793</v>
      </c>
      <c r="S207" s="10">
        <f t="shared" si="32"/>
        <v>1092800</v>
      </c>
      <c r="T207" s="10">
        <f t="shared" si="33"/>
        <v>3029855.6570568793</v>
      </c>
      <c r="U207" s="10">
        <f t="shared" si="34"/>
        <v>1147440</v>
      </c>
      <c r="V207" s="10">
        <f t="shared" si="35"/>
        <v>3084495.6570568793</v>
      </c>
      <c r="W207" s="10">
        <f t="shared" si="36"/>
        <v>1202080</v>
      </c>
      <c r="X207" s="10">
        <f t="shared" si="37"/>
        <v>3139135.6570568793</v>
      </c>
      <c r="Y207" s="10">
        <f t="shared" si="38"/>
        <v>1256720</v>
      </c>
      <c r="Z207" s="10">
        <f t="shared" si="39"/>
        <v>3193775.6570568793</v>
      </c>
      <c r="AA207" s="10">
        <f t="shared" si="40"/>
        <v>1311360</v>
      </c>
    </row>
    <row r="208" spans="1:27" ht="78.75" hidden="1" customHeight="1" x14ac:dyDescent="0.25">
      <c r="A208" s="12">
        <v>203</v>
      </c>
      <c r="B208" s="6" t="s">
        <v>1319</v>
      </c>
      <c r="C208" s="13" t="s">
        <v>1320</v>
      </c>
      <c r="D208" s="19" t="s">
        <v>1319</v>
      </c>
      <c r="E208" s="15">
        <v>3</v>
      </c>
      <c r="F208" s="15">
        <v>26</v>
      </c>
      <c r="G208" s="15">
        <v>1</v>
      </c>
      <c r="H208" s="10">
        <v>2882762.5797048947</v>
      </c>
      <c r="I208" s="10">
        <v>1000000</v>
      </c>
      <c r="J208" s="10">
        <v>2932762.5797048947</v>
      </c>
      <c r="K208" s="10">
        <v>1050000</v>
      </c>
      <c r="L208" s="10">
        <v>2982762.5797048947</v>
      </c>
      <c r="M208" s="10">
        <v>1100000</v>
      </c>
      <c r="N208" s="10">
        <v>3032762.5797048947</v>
      </c>
      <c r="O208" s="10">
        <v>1150000</v>
      </c>
      <c r="P208" s="16">
        <v>3082762.5797048947</v>
      </c>
      <c r="Q208" s="17">
        <v>1200000</v>
      </c>
      <c r="R208" s="10">
        <f t="shared" si="31"/>
        <v>3150282.9471015087</v>
      </c>
      <c r="S208" s="10">
        <f t="shared" si="32"/>
        <v>1092800</v>
      </c>
      <c r="T208" s="10">
        <f t="shared" si="33"/>
        <v>3204922.9471015087</v>
      </c>
      <c r="U208" s="10">
        <f t="shared" si="34"/>
        <v>1147440</v>
      </c>
      <c r="V208" s="10">
        <f t="shared" si="35"/>
        <v>3259562.9471015087</v>
      </c>
      <c r="W208" s="10">
        <f t="shared" si="36"/>
        <v>1202080</v>
      </c>
      <c r="X208" s="10">
        <f t="shared" si="37"/>
        <v>3314202.9471015087</v>
      </c>
      <c r="Y208" s="10">
        <f t="shared" si="38"/>
        <v>1256720</v>
      </c>
      <c r="Z208" s="10">
        <f t="shared" si="39"/>
        <v>3368842.9471015087</v>
      </c>
      <c r="AA208" s="10">
        <f t="shared" si="40"/>
        <v>1311360</v>
      </c>
    </row>
    <row r="209" spans="1:27" ht="9.75" hidden="1" customHeight="1" x14ac:dyDescent="0.25">
      <c r="A209" s="12">
        <v>204</v>
      </c>
      <c r="B209" s="6" t="s">
        <v>1321</v>
      </c>
      <c r="C209" s="13" t="s">
        <v>1322</v>
      </c>
      <c r="D209" s="19" t="s">
        <v>1321</v>
      </c>
      <c r="E209" s="15">
        <v>3</v>
      </c>
      <c r="F209" s="15">
        <v>26</v>
      </c>
      <c r="G209" s="15">
        <v>1</v>
      </c>
      <c r="H209" s="10">
        <v>3169213.9698544643</v>
      </c>
      <c r="I209" s="10">
        <v>1000000</v>
      </c>
      <c r="J209" s="10">
        <v>3219213.9698544643</v>
      </c>
      <c r="K209" s="10">
        <v>1050000</v>
      </c>
      <c r="L209" s="10">
        <v>3269213.9698544643</v>
      </c>
      <c r="M209" s="10">
        <v>1100000</v>
      </c>
      <c r="N209" s="10">
        <v>3319213.9698544643</v>
      </c>
      <c r="O209" s="10">
        <v>1150000</v>
      </c>
      <c r="P209" s="16">
        <v>3369213.9698544643</v>
      </c>
      <c r="Q209" s="17">
        <v>1200000</v>
      </c>
      <c r="R209" s="10">
        <f t="shared" si="31"/>
        <v>3463317.0262569585</v>
      </c>
      <c r="S209" s="10">
        <f t="shared" si="32"/>
        <v>1092800</v>
      </c>
      <c r="T209" s="10">
        <f t="shared" si="33"/>
        <v>3517957.0262569585</v>
      </c>
      <c r="U209" s="10">
        <f t="shared" si="34"/>
        <v>1147440</v>
      </c>
      <c r="V209" s="10">
        <f t="shared" si="35"/>
        <v>3572597.0262569585</v>
      </c>
      <c r="W209" s="10">
        <f t="shared" si="36"/>
        <v>1202080</v>
      </c>
      <c r="X209" s="10">
        <f t="shared" si="37"/>
        <v>3627237.0262569585</v>
      </c>
      <c r="Y209" s="10">
        <f t="shared" si="38"/>
        <v>1256720</v>
      </c>
      <c r="Z209" s="10">
        <f t="shared" si="39"/>
        <v>3681877.0262569585</v>
      </c>
      <c r="AA209" s="10">
        <f t="shared" si="40"/>
        <v>1311360</v>
      </c>
    </row>
    <row r="210" spans="1:27" ht="9.75" hidden="1" customHeight="1" x14ac:dyDescent="0.25">
      <c r="A210" s="12">
        <v>205</v>
      </c>
      <c r="B210" s="6" t="s">
        <v>1323</v>
      </c>
      <c r="C210" s="13" t="s">
        <v>1324</v>
      </c>
      <c r="D210" s="19" t="s">
        <v>1323</v>
      </c>
      <c r="E210" s="15">
        <v>3</v>
      </c>
      <c r="F210" s="15">
        <v>26</v>
      </c>
      <c r="G210" s="15">
        <v>1</v>
      </c>
      <c r="H210" s="10">
        <v>3085551.7491985662</v>
      </c>
      <c r="I210" s="10">
        <v>1000000</v>
      </c>
      <c r="J210" s="10">
        <v>3135551.7491985662</v>
      </c>
      <c r="K210" s="10">
        <v>1050000</v>
      </c>
      <c r="L210" s="10">
        <v>3185551.7491985662</v>
      </c>
      <c r="M210" s="10">
        <v>1100000</v>
      </c>
      <c r="N210" s="10">
        <v>3235551.7491985662</v>
      </c>
      <c r="O210" s="10">
        <v>1150000</v>
      </c>
      <c r="P210" s="16">
        <v>3285551.7491985662</v>
      </c>
      <c r="Q210" s="17">
        <v>1200000</v>
      </c>
      <c r="R210" s="10">
        <f t="shared" si="31"/>
        <v>3371890.9515241929</v>
      </c>
      <c r="S210" s="10">
        <f t="shared" si="32"/>
        <v>1092800</v>
      </c>
      <c r="T210" s="10">
        <f t="shared" si="33"/>
        <v>3426530.9515241929</v>
      </c>
      <c r="U210" s="10">
        <f t="shared" si="34"/>
        <v>1147440</v>
      </c>
      <c r="V210" s="10">
        <f t="shared" si="35"/>
        <v>3481170.9515241929</v>
      </c>
      <c r="W210" s="10">
        <f t="shared" si="36"/>
        <v>1202080</v>
      </c>
      <c r="X210" s="10">
        <f t="shared" si="37"/>
        <v>3535810.9515241929</v>
      </c>
      <c r="Y210" s="10">
        <f t="shared" si="38"/>
        <v>1256720</v>
      </c>
      <c r="Z210" s="10">
        <f t="shared" si="39"/>
        <v>3590450.9515241929</v>
      </c>
      <c r="AA210" s="10">
        <f t="shared" si="40"/>
        <v>1311360</v>
      </c>
    </row>
    <row r="211" spans="1:27" ht="9.75" hidden="1" customHeight="1" x14ac:dyDescent="0.25">
      <c r="A211" s="12">
        <v>206</v>
      </c>
      <c r="B211" s="6" t="s">
        <v>1325</v>
      </c>
      <c r="C211" s="13" t="s">
        <v>80</v>
      </c>
      <c r="D211" s="19" t="s">
        <v>1325</v>
      </c>
      <c r="E211" s="15">
        <v>5</v>
      </c>
      <c r="F211" s="15">
        <v>42</v>
      </c>
      <c r="G211" s="15">
        <v>2</v>
      </c>
      <c r="H211" s="10">
        <v>3968322.6387648834</v>
      </c>
      <c r="I211" s="10">
        <v>1000000</v>
      </c>
      <c r="J211" s="10">
        <v>4018322.6387648834</v>
      </c>
      <c r="K211" s="10">
        <v>1050000</v>
      </c>
      <c r="L211" s="10">
        <v>4068322.6387648834</v>
      </c>
      <c r="M211" s="10">
        <v>1100000</v>
      </c>
      <c r="N211" s="10">
        <v>4118322.6387648834</v>
      </c>
      <c r="O211" s="10">
        <v>1150000</v>
      </c>
      <c r="P211" s="16">
        <v>4168322.6387648834</v>
      </c>
      <c r="Q211" s="17">
        <v>1200000</v>
      </c>
      <c r="R211" s="10">
        <f t="shared" si="31"/>
        <v>4336582.9796422645</v>
      </c>
      <c r="S211" s="10">
        <f t="shared" si="32"/>
        <v>1092800</v>
      </c>
      <c r="T211" s="10">
        <f t="shared" si="33"/>
        <v>4391222.9796422645</v>
      </c>
      <c r="U211" s="10">
        <f t="shared" si="34"/>
        <v>1147440</v>
      </c>
      <c r="V211" s="10">
        <f t="shared" si="35"/>
        <v>4445862.9796422645</v>
      </c>
      <c r="W211" s="10">
        <f t="shared" si="36"/>
        <v>1202080</v>
      </c>
      <c r="X211" s="10">
        <f t="shared" si="37"/>
        <v>4500502.9796422645</v>
      </c>
      <c r="Y211" s="10">
        <f t="shared" si="38"/>
        <v>1256720</v>
      </c>
      <c r="Z211" s="10">
        <f t="shared" si="39"/>
        <v>4555142.9796422645</v>
      </c>
      <c r="AA211" s="10">
        <f t="shared" si="40"/>
        <v>1311360</v>
      </c>
    </row>
    <row r="212" spans="1:27" ht="9.75" hidden="1" customHeight="1" x14ac:dyDescent="0.25">
      <c r="A212" s="12">
        <v>207</v>
      </c>
      <c r="B212" s="6" t="s">
        <v>84</v>
      </c>
      <c r="C212" s="13" t="s">
        <v>83</v>
      </c>
      <c r="D212" s="19" t="s">
        <v>84</v>
      </c>
      <c r="E212" s="15">
        <v>5</v>
      </c>
      <c r="F212" s="15">
        <v>92</v>
      </c>
      <c r="G212" s="15">
        <v>3</v>
      </c>
      <c r="H212" s="10">
        <v>5917025.5289218696</v>
      </c>
      <c r="I212" s="10">
        <v>1000000</v>
      </c>
      <c r="J212" s="10">
        <v>5967025.5289218696</v>
      </c>
      <c r="K212" s="10">
        <v>1050000</v>
      </c>
      <c r="L212" s="10">
        <v>6017025.5289218696</v>
      </c>
      <c r="M212" s="10">
        <v>1100000</v>
      </c>
      <c r="N212" s="10">
        <v>6067025.5289218696</v>
      </c>
      <c r="O212" s="10">
        <v>1150000</v>
      </c>
      <c r="P212" s="16">
        <v>6117025.5289218696</v>
      </c>
      <c r="Q212" s="17">
        <v>1200000</v>
      </c>
      <c r="R212" s="10">
        <f t="shared" si="31"/>
        <v>6466125.4980058186</v>
      </c>
      <c r="S212" s="10">
        <f t="shared" si="32"/>
        <v>1092800</v>
      </c>
      <c r="T212" s="10">
        <f t="shared" si="33"/>
        <v>6520765.4980058186</v>
      </c>
      <c r="U212" s="10">
        <f t="shared" si="34"/>
        <v>1147440</v>
      </c>
      <c r="V212" s="10">
        <f t="shared" si="35"/>
        <v>6575405.4980058186</v>
      </c>
      <c r="W212" s="10">
        <f t="shared" si="36"/>
        <v>1202080</v>
      </c>
      <c r="X212" s="10">
        <f t="shared" si="37"/>
        <v>6630045.4980058186</v>
      </c>
      <c r="Y212" s="10">
        <f t="shared" si="38"/>
        <v>1256720</v>
      </c>
      <c r="Z212" s="10">
        <f t="shared" si="39"/>
        <v>6684685.4980058186</v>
      </c>
      <c r="AA212" s="10">
        <f t="shared" si="40"/>
        <v>1311360</v>
      </c>
    </row>
    <row r="213" spans="1:27" ht="9.75" hidden="1" customHeight="1" x14ac:dyDescent="0.25">
      <c r="A213" s="12">
        <v>208</v>
      </c>
      <c r="B213" s="6" t="s">
        <v>1326</v>
      </c>
      <c r="C213" s="13" t="s">
        <v>1327</v>
      </c>
      <c r="D213" s="19" t="s">
        <v>1326</v>
      </c>
      <c r="E213" s="15">
        <v>4</v>
      </c>
      <c r="F213" s="15">
        <v>41</v>
      </c>
      <c r="G213" s="15">
        <v>1</v>
      </c>
      <c r="H213" s="10">
        <v>5087983.37176794</v>
      </c>
      <c r="I213" s="10">
        <v>1000000</v>
      </c>
      <c r="J213" s="10">
        <v>5137983.37176794</v>
      </c>
      <c r="K213" s="10">
        <v>1050000</v>
      </c>
      <c r="L213" s="10">
        <v>5187983.37176794</v>
      </c>
      <c r="M213" s="10">
        <v>1100000</v>
      </c>
      <c r="N213" s="10">
        <v>5237983.37176794</v>
      </c>
      <c r="O213" s="10">
        <v>1150000</v>
      </c>
      <c r="P213" s="16">
        <v>5287983.37176794</v>
      </c>
      <c r="Q213" s="17">
        <v>1200000</v>
      </c>
      <c r="R213" s="10">
        <f t="shared" si="31"/>
        <v>5560148.2286680052</v>
      </c>
      <c r="S213" s="10">
        <f t="shared" si="32"/>
        <v>1092800</v>
      </c>
      <c r="T213" s="10">
        <f t="shared" si="33"/>
        <v>5614788.2286680052</v>
      </c>
      <c r="U213" s="10">
        <f t="shared" si="34"/>
        <v>1147440</v>
      </c>
      <c r="V213" s="10">
        <f t="shared" si="35"/>
        <v>5669428.2286680052</v>
      </c>
      <c r="W213" s="10">
        <f t="shared" si="36"/>
        <v>1202080</v>
      </c>
      <c r="X213" s="10">
        <f t="shared" si="37"/>
        <v>5724068.2286680052</v>
      </c>
      <c r="Y213" s="10">
        <f t="shared" si="38"/>
        <v>1256720</v>
      </c>
      <c r="Z213" s="10">
        <f t="shared" si="39"/>
        <v>5778708.2286680052</v>
      </c>
      <c r="AA213" s="10">
        <f t="shared" si="40"/>
        <v>1311360</v>
      </c>
    </row>
    <row r="214" spans="1:27" ht="9.75" hidden="1" customHeight="1" x14ac:dyDescent="0.25">
      <c r="A214" s="12">
        <v>209</v>
      </c>
      <c r="B214" s="6" t="s">
        <v>177</v>
      </c>
      <c r="C214" s="13" t="s">
        <v>1328</v>
      </c>
      <c r="D214" s="19" t="s">
        <v>177</v>
      </c>
      <c r="E214" s="15">
        <v>3</v>
      </c>
      <c r="F214" s="15">
        <v>130</v>
      </c>
      <c r="G214" s="15">
        <v>4</v>
      </c>
      <c r="H214" s="10">
        <v>3008141.6711462419</v>
      </c>
      <c r="I214" s="10">
        <v>1000000</v>
      </c>
      <c r="J214" s="10">
        <v>3058141.6711462419</v>
      </c>
      <c r="K214" s="10">
        <v>1050000</v>
      </c>
      <c r="L214" s="10">
        <v>3108141.6711462419</v>
      </c>
      <c r="M214" s="10">
        <v>1100000</v>
      </c>
      <c r="N214" s="10">
        <v>3158141.6711462419</v>
      </c>
      <c r="O214" s="10">
        <v>1150000</v>
      </c>
      <c r="P214" s="16">
        <v>3208141.6711462419</v>
      </c>
      <c r="Q214" s="17">
        <v>1200000</v>
      </c>
      <c r="R214" s="10">
        <f t="shared" si="31"/>
        <v>3287297.218228613</v>
      </c>
      <c r="S214" s="10">
        <f t="shared" si="32"/>
        <v>1092800</v>
      </c>
      <c r="T214" s="10">
        <f t="shared" si="33"/>
        <v>3341937.218228613</v>
      </c>
      <c r="U214" s="10">
        <f t="shared" si="34"/>
        <v>1147440</v>
      </c>
      <c r="V214" s="10">
        <f t="shared" si="35"/>
        <v>3396577.218228613</v>
      </c>
      <c r="W214" s="10">
        <f t="shared" si="36"/>
        <v>1202080</v>
      </c>
      <c r="X214" s="10">
        <f t="shared" si="37"/>
        <v>3451217.218228613</v>
      </c>
      <c r="Y214" s="10">
        <f t="shared" si="38"/>
        <v>1256720</v>
      </c>
      <c r="Z214" s="10">
        <f t="shared" si="39"/>
        <v>3505857.218228613</v>
      </c>
      <c r="AA214" s="10">
        <f t="shared" si="40"/>
        <v>1311360</v>
      </c>
    </row>
    <row r="215" spans="1:27" ht="9.75" hidden="1" customHeight="1" x14ac:dyDescent="0.25">
      <c r="A215" s="12">
        <v>210</v>
      </c>
      <c r="B215" s="6" t="s">
        <v>88</v>
      </c>
      <c r="C215" s="13" t="s">
        <v>90</v>
      </c>
      <c r="D215" s="19" t="s">
        <v>88</v>
      </c>
      <c r="E215" s="15">
        <v>1</v>
      </c>
      <c r="F215" s="15">
        <v>32</v>
      </c>
      <c r="G215" s="15">
        <v>1</v>
      </c>
      <c r="H215" s="10">
        <v>1511433.1576147394</v>
      </c>
      <c r="I215" s="10">
        <v>1000000</v>
      </c>
      <c r="J215" s="10">
        <v>1561433.1576147394</v>
      </c>
      <c r="K215" s="10">
        <v>1050000</v>
      </c>
      <c r="L215" s="10">
        <v>1611433.1576147394</v>
      </c>
      <c r="M215" s="10">
        <v>1100000</v>
      </c>
      <c r="N215" s="10">
        <v>1661433.1576147394</v>
      </c>
      <c r="O215" s="10">
        <v>1150000</v>
      </c>
      <c r="P215" s="16">
        <v>1711433.1576147394</v>
      </c>
      <c r="Q215" s="17">
        <v>1200000</v>
      </c>
      <c r="R215" s="10">
        <f t="shared" si="31"/>
        <v>1651694.1546413871</v>
      </c>
      <c r="S215" s="10">
        <f t="shared" si="32"/>
        <v>1092800</v>
      </c>
      <c r="T215" s="10">
        <f t="shared" si="33"/>
        <v>1706334.1546413871</v>
      </c>
      <c r="U215" s="10">
        <f t="shared" si="34"/>
        <v>1147440</v>
      </c>
      <c r="V215" s="10">
        <f t="shared" si="35"/>
        <v>1760974.1546413871</v>
      </c>
      <c r="W215" s="10">
        <f t="shared" si="36"/>
        <v>1202080</v>
      </c>
      <c r="X215" s="10">
        <f t="shared" si="37"/>
        <v>1815614.1546413871</v>
      </c>
      <c r="Y215" s="10">
        <f t="shared" si="38"/>
        <v>1256720</v>
      </c>
      <c r="Z215" s="10">
        <f t="shared" si="39"/>
        <v>1870254.1546413871</v>
      </c>
      <c r="AA215" s="10">
        <f t="shared" si="40"/>
        <v>1311360</v>
      </c>
    </row>
    <row r="216" spans="1:27" ht="9.75" hidden="1" customHeight="1" x14ac:dyDescent="0.25">
      <c r="A216" s="12">
        <v>211</v>
      </c>
      <c r="B216" s="6" t="s">
        <v>91</v>
      </c>
      <c r="C216" s="13" t="s">
        <v>86</v>
      </c>
      <c r="D216" s="19" t="s">
        <v>91</v>
      </c>
      <c r="E216" s="15">
        <v>1</v>
      </c>
      <c r="F216" s="15">
        <v>32</v>
      </c>
      <c r="G216" s="15">
        <v>1</v>
      </c>
      <c r="H216" s="10">
        <v>1155642.7983438692</v>
      </c>
      <c r="I216" s="10">
        <v>1000000</v>
      </c>
      <c r="J216" s="10">
        <v>1205642.7983438692</v>
      </c>
      <c r="K216" s="10">
        <v>1050000</v>
      </c>
      <c r="L216" s="10">
        <v>1255642.7983438692</v>
      </c>
      <c r="M216" s="10">
        <v>1100000</v>
      </c>
      <c r="N216" s="10">
        <v>1305642.7983438692</v>
      </c>
      <c r="O216" s="10">
        <v>1150000</v>
      </c>
      <c r="P216" s="16">
        <v>1355642.7983438692</v>
      </c>
      <c r="Q216" s="17">
        <v>1200000</v>
      </c>
      <c r="R216" s="10">
        <f t="shared" si="31"/>
        <v>1262886.4500301802</v>
      </c>
      <c r="S216" s="10">
        <f t="shared" si="32"/>
        <v>1092800</v>
      </c>
      <c r="T216" s="10">
        <f t="shared" si="33"/>
        <v>1317526.4500301802</v>
      </c>
      <c r="U216" s="10">
        <f t="shared" si="34"/>
        <v>1147440</v>
      </c>
      <c r="V216" s="10">
        <f t="shared" si="35"/>
        <v>1372166.4500301802</v>
      </c>
      <c r="W216" s="10">
        <f t="shared" si="36"/>
        <v>1202080</v>
      </c>
      <c r="X216" s="10">
        <f t="shared" si="37"/>
        <v>1426806.4500301802</v>
      </c>
      <c r="Y216" s="10">
        <f t="shared" si="38"/>
        <v>1256720</v>
      </c>
      <c r="Z216" s="10">
        <f t="shared" si="39"/>
        <v>1481446.4500301802</v>
      </c>
      <c r="AA216" s="10">
        <f t="shared" si="40"/>
        <v>1311360</v>
      </c>
    </row>
    <row r="217" spans="1:27" ht="9.75" hidden="1" customHeight="1" x14ac:dyDescent="0.25">
      <c r="A217" s="12">
        <v>212</v>
      </c>
      <c r="B217" s="6" t="s">
        <v>1329</v>
      </c>
      <c r="C217" s="13" t="s">
        <v>1330</v>
      </c>
      <c r="D217" s="19" t="s">
        <v>1329</v>
      </c>
      <c r="E217" s="15">
        <v>1</v>
      </c>
      <c r="F217" s="15">
        <v>133</v>
      </c>
      <c r="G217" s="15">
        <v>4</v>
      </c>
      <c r="H217" s="10">
        <v>572850.6248133753</v>
      </c>
      <c r="I217" s="10">
        <v>1000000</v>
      </c>
      <c r="J217" s="10">
        <v>622850.6248133753</v>
      </c>
      <c r="K217" s="10">
        <v>1050000</v>
      </c>
      <c r="L217" s="10">
        <v>672850.6248133753</v>
      </c>
      <c r="M217" s="10">
        <v>1100000</v>
      </c>
      <c r="N217" s="10">
        <v>722850.6248133753</v>
      </c>
      <c r="O217" s="10">
        <v>1150000</v>
      </c>
      <c r="P217" s="16">
        <v>772850.6248133753</v>
      </c>
      <c r="Q217" s="17">
        <v>1200000</v>
      </c>
      <c r="R217" s="10">
        <f t="shared" si="31"/>
        <v>626011.16279605648</v>
      </c>
      <c r="S217" s="10">
        <f t="shared" si="32"/>
        <v>1092800</v>
      </c>
      <c r="T217" s="10">
        <f t="shared" si="33"/>
        <v>680651.16279605648</v>
      </c>
      <c r="U217" s="10">
        <f t="shared" si="34"/>
        <v>1147440</v>
      </c>
      <c r="V217" s="10">
        <f t="shared" si="35"/>
        <v>735291.16279605648</v>
      </c>
      <c r="W217" s="10">
        <f t="shared" si="36"/>
        <v>1202080</v>
      </c>
      <c r="X217" s="10">
        <f t="shared" si="37"/>
        <v>789931.16279605648</v>
      </c>
      <c r="Y217" s="10">
        <f t="shared" si="38"/>
        <v>1256720</v>
      </c>
      <c r="Z217" s="10">
        <f t="shared" si="39"/>
        <v>844571.16279605648</v>
      </c>
      <c r="AA217" s="10">
        <f t="shared" si="40"/>
        <v>1311360</v>
      </c>
    </row>
    <row r="218" spans="1:27" ht="9.75" hidden="1" customHeight="1" x14ac:dyDescent="0.25">
      <c r="A218" s="12">
        <v>213</v>
      </c>
      <c r="B218" s="6" t="s">
        <v>1331</v>
      </c>
      <c r="C218" s="13" t="s">
        <v>1332</v>
      </c>
      <c r="D218" s="19" t="s">
        <v>95</v>
      </c>
      <c r="E218" s="15">
        <v>5</v>
      </c>
      <c r="F218" s="15">
        <v>82</v>
      </c>
      <c r="G218" s="15">
        <v>3</v>
      </c>
      <c r="H218" s="10">
        <v>5732878.2066828609</v>
      </c>
      <c r="I218" s="10">
        <v>1000000</v>
      </c>
      <c r="J218" s="10">
        <v>5782878.2066828609</v>
      </c>
      <c r="K218" s="10">
        <v>1050000</v>
      </c>
      <c r="L218" s="10">
        <v>5832878.2066828609</v>
      </c>
      <c r="M218" s="10">
        <v>1100000</v>
      </c>
      <c r="N218" s="10">
        <v>5882878.2066828609</v>
      </c>
      <c r="O218" s="10">
        <v>1150000</v>
      </c>
      <c r="P218" s="20">
        <v>5932878.2066828609</v>
      </c>
      <c r="Q218" s="17">
        <v>1200000</v>
      </c>
      <c r="R218" s="10">
        <f t="shared" si="31"/>
        <v>6264889.3042630302</v>
      </c>
      <c r="S218" s="10">
        <f t="shared" si="32"/>
        <v>1092800</v>
      </c>
      <c r="T218" s="10">
        <f t="shared" si="33"/>
        <v>6319529.3042630302</v>
      </c>
      <c r="U218" s="10">
        <f t="shared" si="34"/>
        <v>1147440</v>
      </c>
      <c r="V218" s="10">
        <f t="shared" si="35"/>
        <v>6374169.3042630302</v>
      </c>
      <c r="W218" s="10">
        <f t="shared" si="36"/>
        <v>1202080</v>
      </c>
      <c r="X218" s="10">
        <f t="shared" si="37"/>
        <v>6428809.3042630302</v>
      </c>
      <c r="Y218" s="10">
        <f t="shared" si="38"/>
        <v>1256720</v>
      </c>
      <c r="Z218" s="10">
        <f t="shared" si="39"/>
        <v>6483449.3042630302</v>
      </c>
      <c r="AA218" s="10">
        <f t="shared" si="40"/>
        <v>1311360</v>
      </c>
    </row>
    <row r="219" spans="1:27" ht="9.75" hidden="1" customHeight="1" x14ac:dyDescent="0.25">
      <c r="A219" s="12">
        <v>214</v>
      </c>
      <c r="B219" s="6" t="s">
        <v>94</v>
      </c>
      <c r="C219" s="13" t="s">
        <v>92</v>
      </c>
      <c r="D219" s="19" t="s">
        <v>98</v>
      </c>
      <c r="E219" s="15">
        <v>1</v>
      </c>
      <c r="F219" s="15">
        <v>99</v>
      </c>
      <c r="G219" s="15">
        <v>3</v>
      </c>
      <c r="H219" s="10">
        <v>866917.52977820719</v>
      </c>
      <c r="I219" s="10">
        <v>1000000</v>
      </c>
      <c r="J219" s="10">
        <v>916917.52977820719</v>
      </c>
      <c r="K219" s="10">
        <v>1050000</v>
      </c>
      <c r="L219" s="10">
        <v>966917.52977820719</v>
      </c>
      <c r="M219" s="10">
        <v>1100000</v>
      </c>
      <c r="N219" s="10">
        <v>1016917.5297782072</v>
      </c>
      <c r="O219" s="10">
        <v>1150000</v>
      </c>
      <c r="P219" s="16">
        <v>1066917.5297782072</v>
      </c>
      <c r="Q219" s="17">
        <v>1200000</v>
      </c>
      <c r="R219" s="10">
        <f t="shared" si="31"/>
        <v>947367.47654162487</v>
      </c>
      <c r="S219" s="10">
        <f t="shared" si="32"/>
        <v>1092800</v>
      </c>
      <c r="T219" s="10">
        <f t="shared" si="33"/>
        <v>1002007.4765416249</v>
      </c>
      <c r="U219" s="10">
        <f t="shared" si="34"/>
        <v>1147440</v>
      </c>
      <c r="V219" s="10">
        <f t="shared" si="35"/>
        <v>1056647.4765416249</v>
      </c>
      <c r="W219" s="10">
        <f t="shared" si="36"/>
        <v>1202080</v>
      </c>
      <c r="X219" s="10">
        <f t="shared" si="37"/>
        <v>1111287.4765416249</v>
      </c>
      <c r="Y219" s="10">
        <f t="shared" si="38"/>
        <v>1256720</v>
      </c>
      <c r="Z219" s="10">
        <f t="shared" si="39"/>
        <v>1165927.4765416249</v>
      </c>
      <c r="AA219" s="10">
        <f t="shared" si="40"/>
        <v>1311360</v>
      </c>
    </row>
    <row r="220" spans="1:27" ht="9.75" hidden="1" customHeight="1" x14ac:dyDescent="0.25">
      <c r="A220" s="12">
        <v>215</v>
      </c>
      <c r="B220" s="6" t="s">
        <v>95</v>
      </c>
      <c r="C220" s="13" t="s">
        <v>1333</v>
      </c>
      <c r="D220" s="19" t="s">
        <v>1334</v>
      </c>
      <c r="E220" s="15">
        <v>1</v>
      </c>
      <c r="F220" s="15">
        <v>32</v>
      </c>
      <c r="G220" s="15">
        <v>1</v>
      </c>
      <c r="H220" s="10">
        <v>1368435.2595978354</v>
      </c>
      <c r="I220" s="10">
        <v>1000000</v>
      </c>
      <c r="J220" s="10">
        <v>1418435.2595978354</v>
      </c>
      <c r="K220" s="10">
        <v>1050000</v>
      </c>
      <c r="L220" s="10">
        <v>1468435.2595978354</v>
      </c>
      <c r="M220" s="10">
        <v>1100000</v>
      </c>
      <c r="N220" s="10">
        <v>1518435.2595978354</v>
      </c>
      <c r="O220" s="10">
        <v>1150000</v>
      </c>
      <c r="P220" s="16">
        <v>1568435.2595978354</v>
      </c>
      <c r="Q220" s="17">
        <v>1200000</v>
      </c>
      <c r="R220" s="10">
        <f t="shared" si="31"/>
        <v>1495426.0516885144</v>
      </c>
      <c r="S220" s="10">
        <f t="shared" si="32"/>
        <v>1092800</v>
      </c>
      <c r="T220" s="10">
        <f t="shared" si="33"/>
        <v>1550066.0516885144</v>
      </c>
      <c r="U220" s="10">
        <f t="shared" si="34"/>
        <v>1147440</v>
      </c>
      <c r="V220" s="10">
        <f t="shared" si="35"/>
        <v>1604706.0516885144</v>
      </c>
      <c r="W220" s="10">
        <f t="shared" si="36"/>
        <v>1202080</v>
      </c>
      <c r="X220" s="10">
        <f t="shared" si="37"/>
        <v>1659346.0516885144</v>
      </c>
      <c r="Y220" s="10">
        <f t="shared" si="38"/>
        <v>1256720</v>
      </c>
      <c r="Z220" s="10">
        <f t="shared" si="39"/>
        <v>1713986.0516885144</v>
      </c>
      <c r="AA220" s="10">
        <f t="shared" si="40"/>
        <v>1311360</v>
      </c>
    </row>
    <row r="221" spans="1:27" ht="9.75" hidden="1" customHeight="1" x14ac:dyDescent="0.25">
      <c r="A221" s="12">
        <v>216</v>
      </c>
      <c r="B221" s="6" t="s">
        <v>98</v>
      </c>
      <c r="C221" s="13" t="s">
        <v>96</v>
      </c>
      <c r="D221" s="19" t="s">
        <v>1335</v>
      </c>
      <c r="E221" s="15">
        <v>9</v>
      </c>
      <c r="F221" s="15">
        <v>65</v>
      </c>
      <c r="G221" s="15">
        <v>2</v>
      </c>
      <c r="H221" s="10">
        <v>12745442.854873406</v>
      </c>
      <c r="I221" s="10">
        <v>1000000</v>
      </c>
      <c r="J221" s="10">
        <v>12795442.854873406</v>
      </c>
      <c r="K221" s="10">
        <v>1050000</v>
      </c>
      <c r="L221" s="10">
        <v>12845442.854873406</v>
      </c>
      <c r="M221" s="10">
        <v>1100000</v>
      </c>
      <c r="N221" s="10">
        <v>12895442.854873406</v>
      </c>
      <c r="O221" s="10">
        <v>1150000</v>
      </c>
      <c r="P221" s="16">
        <v>12945442.854873406</v>
      </c>
      <c r="Q221" s="17">
        <v>1200000</v>
      </c>
      <c r="R221" s="10">
        <f t="shared" si="31"/>
        <v>13928219.951805659</v>
      </c>
      <c r="S221" s="10">
        <f t="shared" si="32"/>
        <v>1092800</v>
      </c>
      <c r="T221" s="10">
        <f t="shared" si="33"/>
        <v>13982859.951805659</v>
      </c>
      <c r="U221" s="10">
        <f t="shared" si="34"/>
        <v>1147440</v>
      </c>
      <c r="V221" s="10">
        <f t="shared" si="35"/>
        <v>14037499.951805659</v>
      </c>
      <c r="W221" s="10">
        <f t="shared" si="36"/>
        <v>1202080</v>
      </c>
      <c r="X221" s="10">
        <f t="shared" si="37"/>
        <v>14092139.951805659</v>
      </c>
      <c r="Y221" s="10">
        <f t="shared" si="38"/>
        <v>1256720</v>
      </c>
      <c r="Z221" s="10">
        <f t="shared" si="39"/>
        <v>14146779.951805659</v>
      </c>
      <c r="AA221" s="10">
        <f t="shared" si="40"/>
        <v>1311360</v>
      </c>
    </row>
    <row r="222" spans="1:27" ht="9.75" hidden="1" customHeight="1" x14ac:dyDescent="0.25">
      <c r="A222" s="12">
        <v>217</v>
      </c>
      <c r="B222" s="6" t="s">
        <v>1334</v>
      </c>
      <c r="C222" s="13" t="s">
        <v>1336</v>
      </c>
      <c r="D222" s="19" t="s">
        <v>1337</v>
      </c>
      <c r="E222" s="15">
        <v>4</v>
      </c>
      <c r="F222" s="15">
        <v>28</v>
      </c>
      <c r="G222" s="15">
        <v>1</v>
      </c>
      <c r="H222" s="10">
        <v>7045401.2044566674</v>
      </c>
      <c r="I222" s="10">
        <v>1000000</v>
      </c>
      <c r="J222" s="10">
        <v>7095401.2044566674</v>
      </c>
      <c r="K222" s="10">
        <v>1050000</v>
      </c>
      <c r="L222" s="10">
        <v>7145401.2044566674</v>
      </c>
      <c r="M222" s="10">
        <v>1100000</v>
      </c>
      <c r="N222" s="10">
        <v>7195401.2044566674</v>
      </c>
      <c r="O222" s="10">
        <v>1150000</v>
      </c>
      <c r="P222" s="16">
        <v>7245401.2044566674</v>
      </c>
      <c r="Q222" s="17">
        <v>1200000</v>
      </c>
      <c r="R222" s="10">
        <f t="shared" si="31"/>
        <v>7699214.436230246</v>
      </c>
      <c r="S222" s="10">
        <f t="shared" si="32"/>
        <v>1092800</v>
      </c>
      <c r="T222" s="10">
        <f t="shared" si="33"/>
        <v>7753854.436230246</v>
      </c>
      <c r="U222" s="10">
        <f t="shared" si="34"/>
        <v>1147440</v>
      </c>
      <c r="V222" s="10">
        <f t="shared" si="35"/>
        <v>7808494.436230246</v>
      </c>
      <c r="W222" s="10">
        <f t="shared" si="36"/>
        <v>1202080</v>
      </c>
      <c r="X222" s="10">
        <f t="shared" si="37"/>
        <v>7863134.436230246</v>
      </c>
      <c r="Y222" s="10">
        <f t="shared" si="38"/>
        <v>1256720</v>
      </c>
      <c r="Z222" s="10">
        <f t="shared" si="39"/>
        <v>7917774.436230246</v>
      </c>
      <c r="AA222" s="10">
        <f t="shared" si="40"/>
        <v>1311360</v>
      </c>
    </row>
    <row r="223" spans="1:27" ht="9.75" hidden="1" customHeight="1" x14ac:dyDescent="0.25">
      <c r="A223" s="12">
        <v>218</v>
      </c>
      <c r="B223" s="6" t="s">
        <v>1338</v>
      </c>
      <c r="C223" s="13" t="s">
        <v>1339</v>
      </c>
      <c r="D223" s="19" t="s">
        <v>1340</v>
      </c>
      <c r="E223" s="15">
        <v>3</v>
      </c>
      <c r="F223" s="15">
        <v>83</v>
      </c>
      <c r="G223" s="15">
        <v>3</v>
      </c>
      <c r="H223" s="10">
        <v>5776830.7623657165</v>
      </c>
      <c r="I223" s="10">
        <v>1000000</v>
      </c>
      <c r="J223" s="10">
        <v>5826830.7623657165</v>
      </c>
      <c r="K223" s="10">
        <v>1050000</v>
      </c>
      <c r="L223" s="10">
        <v>5876830.7623657165</v>
      </c>
      <c r="M223" s="10">
        <v>1100000</v>
      </c>
      <c r="N223" s="10">
        <v>5926830.7623657165</v>
      </c>
      <c r="O223" s="10">
        <v>1150000</v>
      </c>
      <c r="P223" s="16">
        <v>5976830.7623657165</v>
      </c>
      <c r="Q223" s="17">
        <v>1200000</v>
      </c>
      <c r="R223" s="10">
        <f t="shared" si="31"/>
        <v>6312920.657113255</v>
      </c>
      <c r="S223" s="10">
        <f t="shared" si="32"/>
        <v>1092800</v>
      </c>
      <c r="T223" s="10">
        <f t="shared" si="33"/>
        <v>6367560.657113255</v>
      </c>
      <c r="U223" s="10">
        <f t="shared" si="34"/>
        <v>1147440</v>
      </c>
      <c r="V223" s="10">
        <f t="shared" si="35"/>
        <v>6422200.657113255</v>
      </c>
      <c r="W223" s="10">
        <f t="shared" si="36"/>
        <v>1202080</v>
      </c>
      <c r="X223" s="10">
        <f t="shared" si="37"/>
        <v>6476840.657113255</v>
      </c>
      <c r="Y223" s="10">
        <f t="shared" si="38"/>
        <v>1256720</v>
      </c>
      <c r="Z223" s="10">
        <f t="shared" si="39"/>
        <v>6531480.657113255</v>
      </c>
      <c r="AA223" s="10">
        <f t="shared" si="40"/>
        <v>1311360</v>
      </c>
    </row>
    <row r="224" spans="1:27" ht="9.75" hidden="1" customHeight="1" x14ac:dyDescent="0.25">
      <c r="A224" s="12">
        <v>219</v>
      </c>
      <c r="B224" s="6" t="s">
        <v>1335</v>
      </c>
      <c r="C224" s="13" t="s">
        <v>1341</v>
      </c>
      <c r="D224" s="19" t="s">
        <v>1342</v>
      </c>
      <c r="E224" s="15">
        <v>4</v>
      </c>
      <c r="F224" s="15">
        <v>83</v>
      </c>
      <c r="G224" s="15">
        <v>3</v>
      </c>
      <c r="H224" s="10">
        <v>5042515.35182577</v>
      </c>
      <c r="I224" s="10">
        <v>1000000</v>
      </c>
      <c r="J224" s="10">
        <v>5092515.35182577</v>
      </c>
      <c r="K224" s="10">
        <v>1050000</v>
      </c>
      <c r="L224" s="10">
        <v>5142515.35182577</v>
      </c>
      <c r="M224" s="10">
        <v>1100000</v>
      </c>
      <c r="N224" s="10">
        <v>5192515.35182577</v>
      </c>
      <c r="O224" s="10">
        <v>1150000</v>
      </c>
      <c r="P224" s="16">
        <v>5242515.35182577</v>
      </c>
      <c r="Q224" s="17">
        <v>1200000</v>
      </c>
      <c r="R224" s="10">
        <f t="shared" si="31"/>
        <v>5510460.7764752014</v>
      </c>
      <c r="S224" s="10">
        <f t="shared" si="32"/>
        <v>1092800</v>
      </c>
      <c r="T224" s="10">
        <f t="shared" si="33"/>
        <v>5565100.7764752014</v>
      </c>
      <c r="U224" s="10">
        <f t="shared" si="34"/>
        <v>1147440</v>
      </c>
      <c r="V224" s="10">
        <f t="shared" si="35"/>
        <v>5619740.7764752014</v>
      </c>
      <c r="W224" s="10">
        <f t="shared" si="36"/>
        <v>1202080</v>
      </c>
      <c r="X224" s="10">
        <f t="shared" si="37"/>
        <v>5674380.7764752014</v>
      </c>
      <c r="Y224" s="10">
        <f t="shared" si="38"/>
        <v>1256720</v>
      </c>
      <c r="Z224" s="10">
        <f t="shared" si="39"/>
        <v>5729020.7764752014</v>
      </c>
      <c r="AA224" s="10">
        <f t="shared" si="40"/>
        <v>1311360</v>
      </c>
    </row>
    <row r="225" spans="1:27" ht="9.75" hidden="1" customHeight="1" x14ac:dyDescent="0.25">
      <c r="A225" s="12">
        <v>220</v>
      </c>
      <c r="B225" s="6" t="s">
        <v>1337</v>
      </c>
      <c r="C225" s="13" t="s">
        <v>1343</v>
      </c>
      <c r="D225" s="19" t="s">
        <v>1342</v>
      </c>
      <c r="E225" s="15">
        <v>1</v>
      </c>
      <c r="F225" s="15">
        <v>40</v>
      </c>
      <c r="G225" s="15">
        <v>1</v>
      </c>
      <c r="H225" s="10">
        <v>10673785.479684552</v>
      </c>
      <c r="I225" s="10">
        <v>1000000</v>
      </c>
      <c r="J225" s="10">
        <v>10723785.479684552</v>
      </c>
      <c r="K225" s="10">
        <v>1050000</v>
      </c>
      <c r="L225" s="10">
        <v>10773785.479684552</v>
      </c>
      <c r="M225" s="10">
        <v>1100000</v>
      </c>
      <c r="N225" s="10">
        <v>10823785.479684552</v>
      </c>
      <c r="O225" s="10">
        <v>1150000</v>
      </c>
      <c r="P225" s="16">
        <v>10873785.479684552</v>
      </c>
      <c r="Q225" s="17">
        <v>1200000</v>
      </c>
      <c r="R225" s="10">
        <f t="shared" si="31"/>
        <v>11664312.772199279</v>
      </c>
      <c r="S225" s="10">
        <f t="shared" si="32"/>
        <v>1092800</v>
      </c>
      <c r="T225" s="10">
        <f t="shared" si="33"/>
        <v>11718952.772199279</v>
      </c>
      <c r="U225" s="10">
        <f t="shared" si="34"/>
        <v>1147440</v>
      </c>
      <c r="V225" s="10">
        <f t="shared" si="35"/>
        <v>11773592.772199279</v>
      </c>
      <c r="W225" s="10">
        <f t="shared" si="36"/>
        <v>1202080</v>
      </c>
      <c r="X225" s="10">
        <f t="shared" si="37"/>
        <v>11828232.772199279</v>
      </c>
      <c r="Y225" s="10">
        <f t="shared" si="38"/>
        <v>1256720</v>
      </c>
      <c r="Z225" s="10">
        <f t="shared" si="39"/>
        <v>11882872.772199279</v>
      </c>
      <c r="AA225" s="10">
        <f t="shared" si="40"/>
        <v>1311360</v>
      </c>
    </row>
    <row r="226" spans="1:27" ht="9.75" hidden="1" customHeight="1" x14ac:dyDescent="0.25">
      <c r="A226" s="12">
        <v>221</v>
      </c>
      <c r="B226" s="6" t="s">
        <v>1344</v>
      </c>
      <c r="C226" s="13" t="s">
        <v>1345</v>
      </c>
      <c r="D226" s="14" t="s">
        <v>1344</v>
      </c>
      <c r="E226" s="15">
        <v>2.5</v>
      </c>
      <c r="F226" s="15">
        <v>47</v>
      </c>
      <c r="G226" s="15">
        <v>1</v>
      </c>
      <c r="H226" s="10">
        <v>2576702.9098724672</v>
      </c>
      <c r="I226" s="10">
        <v>1000000</v>
      </c>
      <c r="J226" s="10">
        <v>2626702.9098724672</v>
      </c>
      <c r="K226" s="10">
        <v>1050000</v>
      </c>
      <c r="L226" s="10">
        <v>2676702.9098724672</v>
      </c>
      <c r="M226" s="10">
        <v>1100000</v>
      </c>
      <c r="N226" s="10">
        <v>2726702.9098724672</v>
      </c>
      <c r="O226" s="10">
        <v>1150000</v>
      </c>
      <c r="P226" s="16">
        <v>2776702.9098724672</v>
      </c>
      <c r="Q226" s="17">
        <v>1200000</v>
      </c>
      <c r="R226" s="10">
        <f t="shared" si="31"/>
        <v>2815820.9399086321</v>
      </c>
      <c r="S226" s="10">
        <f t="shared" si="32"/>
        <v>1092800</v>
      </c>
      <c r="T226" s="10">
        <f t="shared" si="33"/>
        <v>2870460.9399086321</v>
      </c>
      <c r="U226" s="10">
        <f t="shared" si="34"/>
        <v>1147440</v>
      </c>
      <c r="V226" s="10">
        <f t="shared" si="35"/>
        <v>2925100.9399086321</v>
      </c>
      <c r="W226" s="10">
        <f t="shared" si="36"/>
        <v>1202080</v>
      </c>
      <c r="X226" s="10">
        <f t="shared" si="37"/>
        <v>2979740.9399086321</v>
      </c>
      <c r="Y226" s="10">
        <f t="shared" si="38"/>
        <v>1256720</v>
      </c>
      <c r="Z226" s="10">
        <f t="shared" si="39"/>
        <v>3034380.9399086321</v>
      </c>
      <c r="AA226" s="10">
        <f t="shared" si="40"/>
        <v>1311360</v>
      </c>
    </row>
    <row r="227" spans="1:27" ht="9.75" hidden="1" customHeight="1" x14ac:dyDescent="0.25">
      <c r="A227" s="12">
        <v>222</v>
      </c>
      <c r="B227" s="6" t="s">
        <v>1344</v>
      </c>
      <c r="C227" s="13" t="s">
        <v>1345</v>
      </c>
      <c r="D227" s="14" t="s">
        <v>1344</v>
      </c>
      <c r="E227" s="15">
        <v>2.5</v>
      </c>
      <c r="F227" s="15">
        <v>20</v>
      </c>
      <c r="G227" s="15">
        <v>1</v>
      </c>
      <c r="H227" s="10">
        <v>1369514.9085278516</v>
      </c>
      <c r="I227" s="10">
        <v>1000000</v>
      </c>
      <c r="J227" s="10">
        <v>1419514.9085278516</v>
      </c>
      <c r="K227" s="10">
        <v>1050000</v>
      </c>
      <c r="L227" s="10">
        <v>1469514.9085278516</v>
      </c>
      <c r="M227" s="10">
        <v>1100000</v>
      </c>
      <c r="N227" s="10">
        <v>1519514.9085278516</v>
      </c>
      <c r="O227" s="10">
        <v>1150000</v>
      </c>
      <c r="P227" s="16">
        <v>1569514.9085278516</v>
      </c>
      <c r="Q227" s="17">
        <v>1200000</v>
      </c>
      <c r="R227" s="10">
        <f t="shared" si="31"/>
        <v>1496605.8920392361</v>
      </c>
      <c r="S227" s="10">
        <f t="shared" si="32"/>
        <v>1092800</v>
      </c>
      <c r="T227" s="10">
        <f t="shared" si="33"/>
        <v>1551245.8920392361</v>
      </c>
      <c r="U227" s="10">
        <f t="shared" si="34"/>
        <v>1147440</v>
      </c>
      <c r="V227" s="10">
        <f t="shared" si="35"/>
        <v>1605885.8920392361</v>
      </c>
      <c r="W227" s="10">
        <f t="shared" si="36"/>
        <v>1202080</v>
      </c>
      <c r="X227" s="10">
        <f t="shared" si="37"/>
        <v>1660525.8920392361</v>
      </c>
      <c r="Y227" s="10">
        <f t="shared" si="38"/>
        <v>1256720</v>
      </c>
      <c r="Z227" s="10">
        <f t="shared" si="39"/>
        <v>1715165.8920392361</v>
      </c>
      <c r="AA227" s="10">
        <f t="shared" si="40"/>
        <v>1311360</v>
      </c>
    </row>
    <row r="228" spans="1:27" ht="9.75" hidden="1" customHeight="1" x14ac:dyDescent="0.25">
      <c r="A228" s="12">
        <v>223</v>
      </c>
      <c r="B228" s="6" t="s">
        <v>1344</v>
      </c>
      <c r="C228" s="13" t="s">
        <v>1345</v>
      </c>
      <c r="D228" s="14" t="s">
        <v>1344</v>
      </c>
      <c r="E228" s="15">
        <v>2.5</v>
      </c>
      <c r="F228" s="15">
        <v>20</v>
      </c>
      <c r="G228" s="15">
        <v>2</v>
      </c>
      <c r="H228" s="10">
        <v>1369514.9085278516</v>
      </c>
      <c r="I228" s="10">
        <v>1000000</v>
      </c>
      <c r="J228" s="10">
        <v>1419514.9085278516</v>
      </c>
      <c r="K228" s="10">
        <v>1050000</v>
      </c>
      <c r="L228" s="10">
        <v>1469514.9085278516</v>
      </c>
      <c r="M228" s="10">
        <v>1100000</v>
      </c>
      <c r="N228" s="10">
        <v>1519514.9085278516</v>
      </c>
      <c r="O228" s="10">
        <v>1150000</v>
      </c>
      <c r="P228" s="16">
        <v>1569514.9085278516</v>
      </c>
      <c r="Q228" s="17">
        <v>1200000</v>
      </c>
      <c r="R228" s="10">
        <f t="shared" si="31"/>
        <v>1496605.8920392361</v>
      </c>
      <c r="S228" s="10">
        <f t="shared" si="32"/>
        <v>1092800</v>
      </c>
      <c r="T228" s="10">
        <f t="shared" si="33"/>
        <v>1551245.8920392361</v>
      </c>
      <c r="U228" s="10">
        <f t="shared" si="34"/>
        <v>1147440</v>
      </c>
      <c r="V228" s="10">
        <f t="shared" si="35"/>
        <v>1605885.8920392361</v>
      </c>
      <c r="W228" s="10">
        <f t="shared" si="36"/>
        <v>1202080</v>
      </c>
      <c r="X228" s="10">
        <f t="shared" si="37"/>
        <v>1660525.8920392361</v>
      </c>
      <c r="Y228" s="10">
        <f t="shared" si="38"/>
        <v>1256720</v>
      </c>
      <c r="Z228" s="10">
        <f t="shared" si="39"/>
        <v>1715165.8920392361</v>
      </c>
      <c r="AA228" s="10">
        <f t="shared" si="40"/>
        <v>1311360</v>
      </c>
    </row>
    <row r="229" spans="1:27" ht="9.75" hidden="1" customHeight="1" x14ac:dyDescent="0.25">
      <c r="A229" s="12">
        <v>224</v>
      </c>
      <c r="B229" s="6" t="s">
        <v>1344</v>
      </c>
      <c r="C229" s="13" t="s">
        <v>1346</v>
      </c>
      <c r="D229" s="14" t="s">
        <v>1344</v>
      </c>
      <c r="E229" s="15">
        <v>4</v>
      </c>
      <c r="F229" s="15">
        <v>25</v>
      </c>
      <c r="G229" s="15">
        <v>1</v>
      </c>
      <c r="H229" s="10">
        <v>3141932.8850783147</v>
      </c>
      <c r="I229" s="10">
        <v>1000000</v>
      </c>
      <c r="J229" s="10">
        <v>3191932.8850783147</v>
      </c>
      <c r="K229" s="10">
        <v>1050000</v>
      </c>
      <c r="L229" s="10">
        <v>3241932.8850783147</v>
      </c>
      <c r="M229" s="10">
        <v>1100000</v>
      </c>
      <c r="N229" s="10">
        <v>3291932.8850783147</v>
      </c>
      <c r="O229" s="10">
        <v>1150000</v>
      </c>
      <c r="P229" s="16">
        <v>3341932.8850783147</v>
      </c>
      <c r="Q229" s="17">
        <v>1200000</v>
      </c>
      <c r="R229" s="10">
        <f t="shared" si="31"/>
        <v>3433504.256813582</v>
      </c>
      <c r="S229" s="10">
        <f t="shared" si="32"/>
        <v>1092800</v>
      </c>
      <c r="T229" s="10">
        <f t="shared" si="33"/>
        <v>3488144.256813582</v>
      </c>
      <c r="U229" s="10">
        <f t="shared" si="34"/>
        <v>1147440</v>
      </c>
      <c r="V229" s="10">
        <f t="shared" si="35"/>
        <v>3542784.256813582</v>
      </c>
      <c r="W229" s="10">
        <f t="shared" si="36"/>
        <v>1202080</v>
      </c>
      <c r="X229" s="10">
        <f t="shared" si="37"/>
        <v>3597424.256813582</v>
      </c>
      <c r="Y229" s="10">
        <f t="shared" si="38"/>
        <v>1256720</v>
      </c>
      <c r="Z229" s="10">
        <f t="shared" si="39"/>
        <v>3652064.256813582</v>
      </c>
      <c r="AA229" s="10">
        <f t="shared" si="40"/>
        <v>1311360</v>
      </c>
    </row>
    <row r="230" spans="1:27" ht="9.75" hidden="1" customHeight="1" x14ac:dyDescent="0.25">
      <c r="A230" s="12">
        <v>225</v>
      </c>
      <c r="B230" s="6" t="s">
        <v>1344</v>
      </c>
      <c r="C230" s="13" t="s">
        <v>1347</v>
      </c>
      <c r="D230" s="14" t="s">
        <v>1344</v>
      </c>
      <c r="E230" s="15">
        <v>1</v>
      </c>
      <c r="F230" s="15">
        <v>50</v>
      </c>
      <c r="G230" s="15">
        <v>2</v>
      </c>
      <c r="H230" s="10">
        <v>754837.96716523287</v>
      </c>
      <c r="I230" s="10">
        <v>1000000</v>
      </c>
      <c r="J230" s="10">
        <v>804837.96716523287</v>
      </c>
      <c r="K230" s="10">
        <v>1050000</v>
      </c>
      <c r="L230" s="10">
        <v>854837.96716523287</v>
      </c>
      <c r="M230" s="10">
        <v>1100000</v>
      </c>
      <c r="N230" s="10">
        <v>904837.96716523287</v>
      </c>
      <c r="O230" s="10">
        <v>1150000</v>
      </c>
      <c r="P230" s="16">
        <v>954837.96716523287</v>
      </c>
      <c r="Q230" s="17">
        <v>1200000</v>
      </c>
      <c r="R230" s="10">
        <f t="shared" si="31"/>
        <v>824886.93051816651</v>
      </c>
      <c r="S230" s="10">
        <f t="shared" si="32"/>
        <v>1092800</v>
      </c>
      <c r="T230" s="10">
        <f t="shared" si="33"/>
        <v>879526.93051816651</v>
      </c>
      <c r="U230" s="10">
        <f t="shared" si="34"/>
        <v>1147440</v>
      </c>
      <c r="V230" s="10">
        <f t="shared" si="35"/>
        <v>934166.93051816651</v>
      </c>
      <c r="W230" s="10">
        <f t="shared" si="36"/>
        <v>1202080</v>
      </c>
      <c r="X230" s="10">
        <f t="shared" si="37"/>
        <v>988806.93051816651</v>
      </c>
      <c r="Y230" s="10">
        <f t="shared" si="38"/>
        <v>1256720</v>
      </c>
      <c r="Z230" s="10">
        <f t="shared" si="39"/>
        <v>1043446.9305181665</v>
      </c>
      <c r="AA230" s="10">
        <f t="shared" si="40"/>
        <v>1311360</v>
      </c>
    </row>
    <row r="231" spans="1:27" ht="9.75" hidden="1" customHeight="1" x14ac:dyDescent="0.25">
      <c r="A231" s="12">
        <v>226</v>
      </c>
      <c r="B231" s="6" t="s">
        <v>1344</v>
      </c>
      <c r="C231" s="13" t="s">
        <v>1348</v>
      </c>
      <c r="D231" s="14" t="s">
        <v>1344</v>
      </c>
      <c r="E231" s="15">
        <v>1</v>
      </c>
      <c r="F231" s="15">
        <v>50</v>
      </c>
      <c r="G231" s="15">
        <v>2</v>
      </c>
      <c r="H231" s="10">
        <v>754837.96716523287</v>
      </c>
      <c r="I231" s="10">
        <v>1000000</v>
      </c>
      <c r="J231" s="10">
        <v>804837.96716523287</v>
      </c>
      <c r="K231" s="10">
        <v>1050000</v>
      </c>
      <c r="L231" s="10">
        <v>854837.96716523287</v>
      </c>
      <c r="M231" s="10">
        <v>1100000</v>
      </c>
      <c r="N231" s="10">
        <v>904837.96716523287</v>
      </c>
      <c r="O231" s="10">
        <v>1150000</v>
      </c>
      <c r="P231" s="16">
        <v>954837.96716523287</v>
      </c>
      <c r="Q231" s="17">
        <v>1200000</v>
      </c>
      <c r="R231" s="10">
        <f t="shared" si="31"/>
        <v>824886.93051816651</v>
      </c>
      <c r="S231" s="10">
        <f t="shared" si="32"/>
        <v>1092800</v>
      </c>
      <c r="T231" s="10">
        <f t="shared" si="33"/>
        <v>879526.93051816651</v>
      </c>
      <c r="U231" s="10">
        <f t="shared" si="34"/>
        <v>1147440</v>
      </c>
      <c r="V231" s="10">
        <f t="shared" si="35"/>
        <v>934166.93051816651</v>
      </c>
      <c r="W231" s="10">
        <f t="shared" si="36"/>
        <v>1202080</v>
      </c>
      <c r="X231" s="10">
        <f t="shared" si="37"/>
        <v>988806.93051816651</v>
      </c>
      <c r="Y231" s="10">
        <f t="shared" si="38"/>
        <v>1256720</v>
      </c>
      <c r="Z231" s="10">
        <f t="shared" si="39"/>
        <v>1043446.9305181665</v>
      </c>
      <c r="AA231" s="10">
        <f t="shared" si="40"/>
        <v>1311360</v>
      </c>
    </row>
    <row r="232" spans="1:27" ht="9.75" hidden="1" customHeight="1" x14ac:dyDescent="0.25">
      <c r="A232" s="12">
        <v>227</v>
      </c>
      <c r="B232" s="6" t="s">
        <v>1344</v>
      </c>
      <c r="C232" s="13" t="s">
        <v>1349</v>
      </c>
      <c r="D232" s="14" t="s">
        <v>1344</v>
      </c>
      <c r="E232" s="15">
        <v>1</v>
      </c>
      <c r="F232" s="15">
        <v>20</v>
      </c>
      <c r="G232" s="15">
        <v>2</v>
      </c>
      <c r="H232" s="10">
        <v>260368.30559752299</v>
      </c>
      <c r="I232" s="10">
        <v>1000000</v>
      </c>
      <c r="J232" s="10">
        <v>310368.30559752299</v>
      </c>
      <c r="K232" s="10">
        <v>1050000</v>
      </c>
      <c r="L232" s="10">
        <v>360368.30559752299</v>
      </c>
      <c r="M232" s="10">
        <v>1100000</v>
      </c>
      <c r="N232" s="10">
        <v>410368.30559752299</v>
      </c>
      <c r="O232" s="10">
        <v>1150000</v>
      </c>
      <c r="P232" s="16">
        <v>460368.30559752299</v>
      </c>
      <c r="Q232" s="17">
        <v>1200000</v>
      </c>
      <c r="R232" s="10">
        <f t="shared" si="31"/>
        <v>284530.48435697315</v>
      </c>
      <c r="S232" s="10">
        <f t="shared" si="32"/>
        <v>1092800</v>
      </c>
      <c r="T232" s="10">
        <f t="shared" si="33"/>
        <v>339170.48435697315</v>
      </c>
      <c r="U232" s="10">
        <f t="shared" si="34"/>
        <v>1147440</v>
      </c>
      <c r="V232" s="10">
        <f t="shared" si="35"/>
        <v>393810.48435697315</v>
      </c>
      <c r="W232" s="10">
        <f t="shared" si="36"/>
        <v>1202080</v>
      </c>
      <c r="X232" s="10">
        <f t="shared" si="37"/>
        <v>448450.48435697315</v>
      </c>
      <c r="Y232" s="10">
        <f t="shared" si="38"/>
        <v>1256720</v>
      </c>
      <c r="Z232" s="10">
        <f t="shared" si="39"/>
        <v>503090.48435697315</v>
      </c>
      <c r="AA232" s="10">
        <f t="shared" si="40"/>
        <v>1311360</v>
      </c>
    </row>
    <row r="233" spans="1:27" ht="9.75" hidden="1" customHeight="1" x14ac:dyDescent="0.25">
      <c r="A233" s="12">
        <v>228</v>
      </c>
      <c r="B233" s="6" t="s">
        <v>1344</v>
      </c>
      <c r="C233" s="13" t="s">
        <v>1350</v>
      </c>
      <c r="D233" s="14" t="s">
        <v>1344</v>
      </c>
      <c r="E233" s="15">
        <v>4</v>
      </c>
      <c r="F233" s="15">
        <v>40</v>
      </c>
      <c r="G233" s="15">
        <v>1</v>
      </c>
      <c r="H233" s="10">
        <v>3455665.3600040339</v>
      </c>
      <c r="I233" s="10">
        <v>1000000</v>
      </c>
      <c r="J233" s="10">
        <v>3505665.3600040339</v>
      </c>
      <c r="K233" s="10">
        <v>1050000</v>
      </c>
      <c r="L233" s="10">
        <v>3555665.3600040339</v>
      </c>
      <c r="M233" s="10">
        <v>1100000</v>
      </c>
      <c r="N233" s="10">
        <v>3605665.3600040339</v>
      </c>
      <c r="O233" s="10">
        <v>1150000</v>
      </c>
      <c r="P233" s="16">
        <v>3655665.3600040339</v>
      </c>
      <c r="Q233" s="17">
        <v>1200000</v>
      </c>
      <c r="R233" s="10">
        <f t="shared" si="31"/>
        <v>3776351.1054124082</v>
      </c>
      <c r="S233" s="10">
        <f t="shared" si="32"/>
        <v>1092800</v>
      </c>
      <c r="T233" s="10">
        <f t="shared" si="33"/>
        <v>3830991.1054124082</v>
      </c>
      <c r="U233" s="10">
        <f t="shared" si="34"/>
        <v>1147440</v>
      </c>
      <c r="V233" s="10">
        <f t="shared" si="35"/>
        <v>3885631.1054124082</v>
      </c>
      <c r="W233" s="10">
        <f t="shared" si="36"/>
        <v>1202080</v>
      </c>
      <c r="X233" s="10">
        <f t="shared" si="37"/>
        <v>3940271.1054124082</v>
      </c>
      <c r="Y233" s="10">
        <f t="shared" si="38"/>
        <v>1256720</v>
      </c>
      <c r="Z233" s="10">
        <f t="shared" si="39"/>
        <v>3994911.1054124082</v>
      </c>
      <c r="AA233" s="10">
        <f t="shared" si="40"/>
        <v>1311360</v>
      </c>
    </row>
    <row r="234" spans="1:27" ht="9.75" hidden="1" customHeight="1" x14ac:dyDescent="0.25">
      <c r="A234" s="12">
        <v>229</v>
      </c>
      <c r="B234" s="6" t="s">
        <v>1344</v>
      </c>
      <c r="C234" s="13" t="s">
        <v>1351</v>
      </c>
      <c r="D234" s="14" t="s">
        <v>1344</v>
      </c>
      <c r="E234" s="15">
        <v>5</v>
      </c>
      <c r="F234" s="15">
        <v>50</v>
      </c>
      <c r="G234" s="15">
        <v>1</v>
      </c>
      <c r="H234" s="10">
        <v>5639857.2098945044</v>
      </c>
      <c r="I234" s="10">
        <v>1000000</v>
      </c>
      <c r="J234" s="10">
        <v>5689857.2098945044</v>
      </c>
      <c r="K234" s="10">
        <v>1050000</v>
      </c>
      <c r="L234" s="10">
        <v>5739857.2098945044</v>
      </c>
      <c r="M234" s="10">
        <v>1100000</v>
      </c>
      <c r="N234" s="10">
        <v>5789857.2098945044</v>
      </c>
      <c r="O234" s="10">
        <v>1150000</v>
      </c>
      <c r="P234" s="16">
        <v>5839857.2098945044</v>
      </c>
      <c r="Q234" s="17">
        <v>1200000</v>
      </c>
      <c r="R234" s="10">
        <f t="shared" si="31"/>
        <v>6163235.9589727148</v>
      </c>
      <c r="S234" s="10">
        <f t="shared" si="32"/>
        <v>1092800</v>
      </c>
      <c r="T234" s="10">
        <f t="shared" si="33"/>
        <v>6217875.9589727148</v>
      </c>
      <c r="U234" s="10">
        <f t="shared" si="34"/>
        <v>1147440</v>
      </c>
      <c r="V234" s="10">
        <f t="shared" si="35"/>
        <v>6272515.9589727148</v>
      </c>
      <c r="W234" s="10">
        <f t="shared" si="36"/>
        <v>1202080</v>
      </c>
      <c r="X234" s="10">
        <f t="shared" si="37"/>
        <v>6327155.9589727148</v>
      </c>
      <c r="Y234" s="10">
        <f t="shared" si="38"/>
        <v>1256720</v>
      </c>
      <c r="Z234" s="10">
        <f t="shared" si="39"/>
        <v>6381795.9589727148</v>
      </c>
      <c r="AA234" s="10">
        <f t="shared" si="40"/>
        <v>1311360</v>
      </c>
    </row>
    <row r="235" spans="1:27" ht="9.75" hidden="1" customHeight="1" x14ac:dyDescent="0.25">
      <c r="A235" s="12">
        <v>230</v>
      </c>
      <c r="B235" s="6" t="s">
        <v>1344</v>
      </c>
      <c r="C235" s="13" t="s">
        <v>1352</v>
      </c>
      <c r="D235" s="14" t="s">
        <v>1344</v>
      </c>
      <c r="E235" s="15">
        <v>1</v>
      </c>
      <c r="F235" s="15">
        <v>50</v>
      </c>
      <c r="G235" s="15">
        <v>2</v>
      </c>
      <c r="H235" s="10">
        <v>1897233.3921664935</v>
      </c>
      <c r="I235" s="10">
        <v>1000000</v>
      </c>
      <c r="J235" s="10">
        <v>1947233.3921664935</v>
      </c>
      <c r="K235" s="10">
        <v>1050000</v>
      </c>
      <c r="L235" s="10">
        <v>1997233.3921664935</v>
      </c>
      <c r="M235" s="10">
        <v>1100000</v>
      </c>
      <c r="N235" s="10">
        <v>2047233.3921664935</v>
      </c>
      <c r="O235" s="10">
        <v>1150000</v>
      </c>
      <c r="P235" s="16">
        <v>2097233.3921664935</v>
      </c>
      <c r="Q235" s="17">
        <v>1200000</v>
      </c>
      <c r="R235" s="10">
        <f t="shared" si="31"/>
        <v>2073296.6509595441</v>
      </c>
      <c r="S235" s="10">
        <f t="shared" si="32"/>
        <v>1092800</v>
      </c>
      <c r="T235" s="10">
        <f t="shared" si="33"/>
        <v>2127936.6509595439</v>
      </c>
      <c r="U235" s="10">
        <f t="shared" si="34"/>
        <v>1147440</v>
      </c>
      <c r="V235" s="10">
        <f t="shared" si="35"/>
        <v>2182576.6509595439</v>
      </c>
      <c r="W235" s="10">
        <f t="shared" si="36"/>
        <v>1202080</v>
      </c>
      <c r="X235" s="10">
        <f t="shared" si="37"/>
        <v>2237216.6509595439</v>
      </c>
      <c r="Y235" s="10">
        <f t="shared" si="38"/>
        <v>1256720</v>
      </c>
      <c r="Z235" s="10">
        <f t="shared" si="39"/>
        <v>2291856.6509595439</v>
      </c>
      <c r="AA235" s="10">
        <f t="shared" si="40"/>
        <v>1311360</v>
      </c>
    </row>
    <row r="236" spans="1:27" ht="9.75" hidden="1" customHeight="1" x14ac:dyDescent="0.25">
      <c r="A236" s="12">
        <v>231</v>
      </c>
      <c r="B236" s="6" t="s">
        <v>1344</v>
      </c>
      <c r="C236" s="13" t="s">
        <v>1352</v>
      </c>
      <c r="D236" s="14" t="s">
        <v>1344</v>
      </c>
      <c r="E236" s="15">
        <v>1</v>
      </c>
      <c r="F236" s="15">
        <v>50</v>
      </c>
      <c r="G236" s="15">
        <v>2</v>
      </c>
      <c r="H236" s="10">
        <v>1897233.3921664935</v>
      </c>
      <c r="I236" s="10">
        <v>1000000</v>
      </c>
      <c r="J236" s="10">
        <v>1947233.3921664935</v>
      </c>
      <c r="K236" s="10">
        <v>1050000</v>
      </c>
      <c r="L236" s="10">
        <v>1997233.3921664935</v>
      </c>
      <c r="M236" s="10">
        <v>1100000</v>
      </c>
      <c r="N236" s="10">
        <v>2047233.3921664935</v>
      </c>
      <c r="O236" s="10">
        <v>1150000</v>
      </c>
      <c r="P236" s="16">
        <v>2097233.3921664935</v>
      </c>
      <c r="Q236" s="17">
        <v>1200000</v>
      </c>
      <c r="R236" s="10">
        <f t="shared" si="31"/>
        <v>2073296.6509595441</v>
      </c>
      <c r="S236" s="10">
        <f t="shared" si="32"/>
        <v>1092800</v>
      </c>
      <c r="T236" s="10">
        <f t="shared" si="33"/>
        <v>2127936.6509595439</v>
      </c>
      <c r="U236" s="10">
        <f t="shared" si="34"/>
        <v>1147440</v>
      </c>
      <c r="V236" s="10">
        <f t="shared" si="35"/>
        <v>2182576.6509595439</v>
      </c>
      <c r="W236" s="10">
        <f t="shared" si="36"/>
        <v>1202080</v>
      </c>
      <c r="X236" s="10">
        <f t="shared" si="37"/>
        <v>2237216.6509595439</v>
      </c>
      <c r="Y236" s="10">
        <f t="shared" si="38"/>
        <v>1256720</v>
      </c>
      <c r="Z236" s="10">
        <f t="shared" si="39"/>
        <v>2291856.6509595439</v>
      </c>
      <c r="AA236" s="10">
        <f t="shared" si="40"/>
        <v>1311360</v>
      </c>
    </row>
    <row r="237" spans="1:27" ht="9.75" hidden="1" customHeight="1" x14ac:dyDescent="0.25">
      <c r="A237" s="12">
        <v>232</v>
      </c>
      <c r="B237" s="6" t="s">
        <v>1344</v>
      </c>
      <c r="C237" s="13" t="s">
        <v>1178</v>
      </c>
      <c r="D237" s="14" t="s">
        <v>1344</v>
      </c>
      <c r="E237" s="15">
        <v>4</v>
      </c>
      <c r="F237" s="15">
        <v>40</v>
      </c>
      <c r="G237" s="15">
        <v>2</v>
      </c>
      <c r="H237" s="10">
        <v>2787278.7829883713</v>
      </c>
      <c r="I237" s="10">
        <v>1000000</v>
      </c>
      <c r="J237" s="10">
        <v>2837278.7829883713</v>
      </c>
      <c r="K237" s="10">
        <v>1050000</v>
      </c>
      <c r="L237" s="10">
        <v>2887278.7829883713</v>
      </c>
      <c r="M237" s="10">
        <v>1100000</v>
      </c>
      <c r="N237" s="10">
        <v>2937278.7829883713</v>
      </c>
      <c r="O237" s="10">
        <v>1150000</v>
      </c>
      <c r="P237" s="16">
        <v>2987278.7829883713</v>
      </c>
      <c r="Q237" s="17">
        <v>1200000</v>
      </c>
      <c r="R237" s="10">
        <f t="shared" si="31"/>
        <v>3045938.2540496923</v>
      </c>
      <c r="S237" s="10">
        <f t="shared" si="32"/>
        <v>1092800</v>
      </c>
      <c r="T237" s="10">
        <f t="shared" si="33"/>
        <v>3100578.2540496923</v>
      </c>
      <c r="U237" s="10">
        <f t="shared" si="34"/>
        <v>1147440</v>
      </c>
      <c r="V237" s="10">
        <f t="shared" si="35"/>
        <v>3155218.2540496923</v>
      </c>
      <c r="W237" s="10">
        <f t="shared" si="36"/>
        <v>1202080</v>
      </c>
      <c r="X237" s="10">
        <f t="shared" si="37"/>
        <v>3209858.2540496923</v>
      </c>
      <c r="Y237" s="10">
        <f t="shared" si="38"/>
        <v>1256720</v>
      </c>
      <c r="Z237" s="10">
        <f t="shared" si="39"/>
        <v>3264498.2540496923</v>
      </c>
      <c r="AA237" s="10">
        <f t="shared" si="40"/>
        <v>1311360</v>
      </c>
    </row>
    <row r="238" spans="1:27" ht="9.75" hidden="1" customHeight="1" x14ac:dyDescent="0.25">
      <c r="A238" s="12">
        <v>233</v>
      </c>
      <c r="B238" s="6" t="s">
        <v>1344</v>
      </c>
      <c r="C238" s="13" t="s">
        <v>1182</v>
      </c>
      <c r="D238" s="14" t="s">
        <v>1344</v>
      </c>
      <c r="E238" s="15">
        <v>4</v>
      </c>
      <c r="F238" s="15">
        <v>40</v>
      </c>
      <c r="G238" s="15">
        <v>1</v>
      </c>
      <c r="H238" s="10">
        <v>4420733.733960323</v>
      </c>
      <c r="I238" s="10">
        <v>1000000</v>
      </c>
      <c r="J238" s="10">
        <v>4470733.733960323</v>
      </c>
      <c r="K238" s="10">
        <v>1050000</v>
      </c>
      <c r="L238" s="10">
        <v>4520733.733960323</v>
      </c>
      <c r="M238" s="10">
        <v>1100000</v>
      </c>
      <c r="N238" s="10">
        <v>4570733.733960323</v>
      </c>
      <c r="O238" s="10">
        <v>1150000</v>
      </c>
      <c r="P238" s="16">
        <v>4620733.733960323</v>
      </c>
      <c r="Q238" s="17">
        <v>1200000</v>
      </c>
      <c r="R238" s="10">
        <f t="shared" si="31"/>
        <v>4830977.8244718406</v>
      </c>
      <c r="S238" s="10">
        <f t="shared" si="32"/>
        <v>1092800</v>
      </c>
      <c r="T238" s="10">
        <f t="shared" si="33"/>
        <v>4885617.8244718406</v>
      </c>
      <c r="U238" s="10">
        <f t="shared" si="34"/>
        <v>1147440</v>
      </c>
      <c r="V238" s="10">
        <f t="shared" si="35"/>
        <v>4940257.8244718406</v>
      </c>
      <c r="W238" s="10">
        <f t="shared" si="36"/>
        <v>1202080</v>
      </c>
      <c r="X238" s="10">
        <f t="shared" si="37"/>
        <v>4994897.8244718406</v>
      </c>
      <c r="Y238" s="10">
        <f t="shared" si="38"/>
        <v>1256720</v>
      </c>
      <c r="Z238" s="10">
        <f t="shared" si="39"/>
        <v>5049537.8244718406</v>
      </c>
      <c r="AA238" s="10">
        <f t="shared" si="40"/>
        <v>1311360</v>
      </c>
    </row>
    <row r="239" spans="1:27" ht="9.75" hidden="1" customHeight="1" x14ac:dyDescent="0.25">
      <c r="A239" s="12">
        <v>234</v>
      </c>
      <c r="B239" s="6" t="s">
        <v>1344</v>
      </c>
      <c r="C239" s="13" t="s">
        <v>1053</v>
      </c>
      <c r="D239" s="14" t="s">
        <v>1344</v>
      </c>
      <c r="E239" s="15">
        <v>1</v>
      </c>
      <c r="F239" s="15">
        <v>35</v>
      </c>
      <c r="G239" s="15">
        <v>2</v>
      </c>
      <c r="H239" s="10">
        <v>447925.76343355083</v>
      </c>
      <c r="I239" s="10">
        <v>1000000</v>
      </c>
      <c r="J239" s="10">
        <v>497925.76343355083</v>
      </c>
      <c r="K239" s="10">
        <v>1050000</v>
      </c>
      <c r="L239" s="10">
        <v>547925.76343355083</v>
      </c>
      <c r="M239" s="10">
        <v>1100000</v>
      </c>
      <c r="N239" s="10">
        <v>597925.76343355083</v>
      </c>
      <c r="O239" s="10">
        <v>1150000</v>
      </c>
      <c r="P239" s="16">
        <v>647925.76343355083</v>
      </c>
      <c r="Q239" s="17">
        <v>1200000</v>
      </c>
      <c r="R239" s="10">
        <f t="shared" si="31"/>
        <v>489493.27428018436</v>
      </c>
      <c r="S239" s="10">
        <f t="shared" si="32"/>
        <v>1092800</v>
      </c>
      <c r="T239" s="10">
        <f t="shared" si="33"/>
        <v>544133.2742801843</v>
      </c>
      <c r="U239" s="10">
        <f t="shared" si="34"/>
        <v>1147440</v>
      </c>
      <c r="V239" s="10">
        <f t="shared" si="35"/>
        <v>598773.2742801843</v>
      </c>
      <c r="W239" s="10">
        <f t="shared" si="36"/>
        <v>1202080</v>
      </c>
      <c r="X239" s="10">
        <f t="shared" si="37"/>
        <v>653413.2742801843</v>
      </c>
      <c r="Y239" s="10">
        <f>+O239+(O239*$R$4)</f>
        <v>1256720</v>
      </c>
      <c r="Z239" s="10">
        <f t="shared" si="39"/>
        <v>708053.2742801843</v>
      </c>
      <c r="AA239" s="10">
        <f t="shared" si="40"/>
        <v>1311360</v>
      </c>
    </row>
    <row r="240" spans="1:27" ht="9.75" hidden="1" customHeight="1" x14ac:dyDescent="0.25">
      <c r="A240" s="12">
        <v>235</v>
      </c>
      <c r="B240" s="6" t="s">
        <v>1344</v>
      </c>
      <c r="C240" s="13" t="s">
        <v>1353</v>
      </c>
      <c r="D240" s="14" t="s">
        <v>1344</v>
      </c>
      <c r="E240" s="15">
        <v>1</v>
      </c>
      <c r="F240" s="15">
        <v>35</v>
      </c>
      <c r="G240" s="15">
        <v>1</v>
      </c>
      <c r="H240" s="10">
        <v>294469.66156770987</v>
      </c>
      <c r="I240" s="10">
        <v>1000000</v>
      </c>
      <c r="J240" s="10">
        <v>344469.66156770987</v>
      </c>
      <c r="K240" s="10">
        <v>1050000</v>
      </c>
      <c r="L240" s="10">
        <v>394469.66156770987</v>
      </c>
      <c r="M240" s="10">
        <v>1100000</v>
      </c>
      <c r="N240" s="10">
        <v>444469.66156770987</v>
      </c>
      <c r="O240" s="10">
        <v>1150000</v>
      </c>
      <c r="P240" s="16">
        <v>494469.66156770987</v>
      </c>
      <c r="Q240" s="17">
        <v>1200000</v>
      </c>
      <c r="R240" s="10">
        <f t="shared" si="31"/>
        <v>321796.44616119337</v>
      </c>
      <c r="S240" s="10">
        <f t="shared" si="32"/>
        <v>1092800</v>
      </c>
      <c r="T240" s="10">
        <f t="shared" si="33"/>
        <v>376436.44616119337</v>
      </c>
      <c r="U240" s="10">
        <f t="shared" si="34"/>
        <v>1147440</v>
      </c>
      <c r="V240" s="10">
        <f t="shared" si="35"/>
        <v>431076.44616119337</v>
      </c>
      <c r="W240" s="10">
        <f t="shared" si="36"/>
        <v>1202080</v>
      </c>
      <c r="X240" s="10">
        <f t="shared" si="37"/>
        <v>485716.44616119337</v>
      </c>
      <c r="Y240" s="10">
        <f t="shared" si="38"/>
        <v>1256720</v>
      </c>
      <c r="Z240" s="10">
        <f t="shared" si="39"/>
        <v>540356.44616119331</v>
      </c>
      <c r="AA240" s="10">
        <f t="shared" si="40"/>
        <v>1311360</v>
      </c>
    </row>
    <row r="241" spans="1:27" ht="9.75" hidden="1" customHeight="1" x14ac:dyDescent="0.25">
      <c r="A241" s="12">
        <v>236</v>
      </c>
      <c r="B241" s="6" t="s">
        <v>1344</v>
      </c>
      <c r="C241" s="13" t="s">
        <v>1354</v>
      </c>
      <c r="D241" s="14" t="s">
        <v>1344</v>
      </c>
      <c r="E241" s="15">
        <v>1</v>
      </c>
      <c r="F241" s="15">
        <v>35</v>
      </c>
      <c r="G241" s="15">
        <v>1</v>
      </c>
      <c r="H241" s="10">
        <v>424054.81425441999</v>
      </c>
      <c r="I241" s="10">
        <v>1000000</v>
      </c>
      <c r="J241" s="10">
        <v>474054.81425441999</v>
      </c>
      <c r="K241" s="10">
        <v>1050000</v>
      </c>
      <c r="L241" s="10">
        <v>524054.81425441999</v>
      </c>
      <c r="M241" s="10">
        <v>1100000</v>
      </c>
      <c r="N241" s="10">
        <v>574054.81425441999</v>
      </c>
      <c r="O241" s="10">
        <v>1150000</v>
      </c>
      <c r="P241" s="16">
        <v>624054.81425441999</v>
      </c>
      <c r="Q241" s="17">
        <v>1200000</v>
      </c>
      <c r="R241" s="10">
        <f t="shared" si="31"/>
        <v>463407.10101723019</v>
      </c>
      <c r="S241" s="10">
        <f t="shared" si="32"/>
        <v>1092800</v>
      </c>
      <c r="T241" s="10">
        <f t="shared" si="33"/>
        <v>518047.10101723019</v>
      </c>
      <c r="U241" s="10">
        <f t="shared" si="34"/>
        <v>1147440</v>
      </c>
      <c r="V241" s="10">
        <f t="shared" si="35"/>
        <v>572687.10101723019</v>
      </c>
      <c r="W241" s="10">
        <f t="shared" si="36"/>
        <v>1202080</v>
      </c>
      <c r="X241" s="10">
        <f t="shared" si="37"/>
        <v>627327.10101723019</v>
      </c>
      <c r="Y241" s="10">
        <f t="shared" si="38"/>
        <v>1256720</v>
      </c>
      <c r="Z241" s="10">
        <f t="shared" si="39"/>
        <v>681967.10101723019</v>
      </c>
      <c r="AA241" s="10">
        <f t="shared" si="40"/>
        <v>1311360</v>
      </c>
    </row>
    <row r="242" spans="1:27" ht="9.75" hidden="1" customHeight="1" x14ac:dyDescent="0.25">
      <c r="A242" s="12">
        <v>237</v>
      </c>
      <c r="B242" s="6" t="s">
        <v>1344</v>
      </c>
      <c r="C242" s="13" t="s">
        <v>1355</v>
      </c>
      <c r="D242" s="14" t="s">
        <v>1344</v>
      </c>
      <c r="E242" s="15">
        <v>1</v>
      </c>
      <c r="F242" s="15">
        <v>35</v>
      </c>
      <c r="G242" s="15">
        <v>1</v>
      </c>
      <c r="H242" s="10">
        <v>557050.10253814887</v>
      </c>
      <c r="I242" s="10">
        <v>1000000</v>
      </c>
      <c r="J242" s="10">
        <v>607050.10253814887</v>
      </c>
      <c r="K242" s="10">
        <v>1050000</v>
      </c>
      <c r="L242" s="10">
        <v>657050.10253814887</v>
      </c>
      <c r="M242" s="10">
        <v>1100000</v>
      </c>
      <c r="N242" s="10">
        <v>707050.10253814887</v>
      </c>
      <c r="O242" s="10">
        <v>1150000</v>
      </c>
      <c r="P242" s="16">
        <v>757050.10253814887</v>
      </c>
      <c r="Q242" s="17">
        <v>1200000</v>
      </c>
      <c r="R242" s="10">
        <f t="shared" si="31"/>
        <v>608744.35205368907</v>
      </c>
      <c r="S242" s="10">
        <f t="shared" si="32"/>
        <v>1092800</v>
      </c>
      <c r="T242" s="10">
        <f t="shared" si="33"/>
        <v>663384.35205368907</v>
      </c>
      <c r="U242" s="10">
        <f t="shared" si="34"/>
        <v>1147440</v>
      </c>
      <c r="V242" s="10">
        <f t="shared" si="35"/>
        <v>718024.35205368907</v>
      </c>
      <c r="W242" s="10">
        <f t="shared" si="36"/>
        <v>1202080</v>
      </c>
      <c r="X242" s="10">
        <f t="shared" si="37"/>
        <v>772664.35205368907</v>
      </c>
      <c r="Y242" s="10">
        <f t="shared" si="38"/>
        <v>1256720</v>
      </c>
      <c r="Z242" s="10">
        <f t="shared" si="39"/>
        <v>827304.35205368907</v>
      </c>
      <c r="AA242" s="10">
        <f t="shared" si="40"/>
        <v>1311360</v>
      </c>
    </row>
    <row r="243" spans="1:27" ht="9.75" hidden="1" customHeight="1" x14ac:dyDescent="0.25">
      <c r="A243" s="12">
        <v>238</v>
      </c>
      <c r="B243" s="6" t="s">
        <v>1344</v>
      </c>
      <c r="C243" s="13" t="s">
        <v>1356</v>
      </c>
      <c r="D243" s="14" t="s">
        <v>1344</v>
      </c>
      <c r="E243" s="15">
        <v>1</v>
      </c>
      <c r="F243" s="15">
        <v>35</v>
      </c>
      <c r="G243" s="15">
        <v>1</v>
      </c>
      <c r="H243" s="10">
        <v>236497.35641839216</v>
      </c>
      <c r="I243" s="10">
        <v>1000000</v>
      </c>
      <c r="J243" s="10">
        <v>286497.35641839216</v>
      </c>
      <c r="K243" s="10">
        <v>1050000</v>
      </c>
      <c r="L243" s="10">
        <v>336497.35641839216</v>
      </c>
      <c r="M243" s="10">
        <v>1100000</v>
      </c>
      <c r="N243" s="10">
        <v>386497.35641839216</v>
      </c>
      <c r="O243" s="10">
        <v>1150000</v>
      </c>
      <c r="P243" s="16">
        <v>436497.35641839216</v>
      </c>
      <c r="Q243" s="17">
        <v>1200000</v>
      </c>
      <c r="R243" s="10">
        <f t="shared" si="31"/>
        <v>258444.31109401895</v>
      </c>
      <c r="S243" s="10">
        <f t="shared" si="32"/>
        <v>1092800</v>
      </c>
      <c r="T243" s="10">
        <f t="shared" si="33"/>
        <v>313084.31109401892</v>
      </c>
      <c r="U243" s="10">
        <f t="shared" si="34"/>
        <v>1147440</v>
      </c>
      <c r="V243" s="10">
        <f t="shared" si="35"/>
        <v>367724.31109401892</v>
      </c>
      <c r="W243" s="10">
        <f t="shared" si="36"/>
        <v>1202080</v>
      </c>
      <c r="X243" s="10">
        <f t="shared" si="37"/>
        <v>422364.31109401892</v>
      </c>
      <c r="Y243" s="10">
        <f t="shared" si="38"/>
        <v>1256720</v>
      </c>
      <c r="Z243" s="10">
        <f t="shared" si="39"/>
        <v>477004.31109401892</v>
      </c>
      <c r="AA243" s="10">
        <f t="shared" si="40"/>
        <v>1311360</v>
      </c>
    </row>
    <row r="244" spans="1:27" ht="9.75" customHeight="1" x14ac:dyDescent="0.25">
      <c r="A244" s="12">
        <v>239</v>
      </c>
      <c r="B244" s="6" t="s">
        <v>1344</v>
      </c>
      <c r="C244" s="13" t="s">
        <v>737</v>
      </c>
      <c r="D244" s="14" t="s">
        <v>1344</v>
      </c>
      <c r="E244" s="15">
        <v>1</v>
      </c>
      <c r="F244" s="15">
        <v>35</v>
      </c>
      <c r="G244" s="15">
        <v>1</v>
      </c>
      <c r="H244" s="10">
        <v>219446.67843329872</v>
      </c>
      <c r="I244" s="10">
        <v>1000000</v>
      </c>
      <c r="J244" s="10">
        <v>269446.67843329872</v>
      </c>
      <c r="K244" s="10">
        <v>1050000</v>
      </c>
      <c r="L244" s="10">
        <v>319446.67843329872</v>
      </c>
      <c r="M244" s="10">
        <v>1100000</v>
      </c>
      <c r="N244" s="10">
        <v>369446.67843329872</v>
      </c>
      <c r="O244" s="10">
        <v>1150000</v>
      </c>
      <c r="P244" s="16">
        <v>419446.67843329872</v>
      </c>
      <c r="Q244" s="17">
        <v>1200000</v>
      </c>
      <c r="R244" s="10">
        <f t="shared" si="31"/>
        <v>239811.33019190884</v>
      </c>
      <c r="S244" s="10">
        <f t="shared" si="32"/>
        <v>1092800</v>
      </c>
      <c r="T244" s="10">
        <f t="shared" si="33"/>
        <v>294451.33019190881</v>
      </c>
      <c r="U244" s="10">
        <f t="shared" si="34"/>
        <v>1147440</v>
      </c>
      <c r="V244" s="10">
        <f t="shared" si="35"/>
        <v>349091.33019190881</v>
      </c>
      <c r="W244" s="10">
        <f t="shared" si="36"/>
        <v>1202080</v>
      </c>
      <c r="X244" s="10">
        <f t="shared" si="37"/>
        <v>403731.33019190881</v>
      </c>
      <c r="Y244" s="10">
        <f t="shared" si="38"/>
        <v>1256720</v>
      </c>
      <c r="Z244" s="10">
        <f t="shared" si="39"/>
        <v>458371.33019190881</v>
      </c>
      <c r="AA244" s="10">
        <f t="shared" si="40"/>
        <v>1311360</v>
      </c>
    </row>
    <row r="245" spans="1:27" ht="9.75" hidden="1" customHeight="1" x14ac:dyDescent="0.25">
      <c r="A245" s="12">
        <v>240</v>
      </c>
      <c r="B245" s="6" t="s">
        <v>1344</v>
      </c>
      <c r="C245" s="13" t="s">
        <v>1357</v>
      </c>
      <c r="D245" s="14" t="s">
        <v>1344</v>
      </c>
      <c r="E245" s="15">
        <v>5</v>
      </c>
      <c r="F245" s="15">
        <v>40</v>
      </c>
      <c r="G245" s="15">
        <v>1</v>
      </c>
      <c r="H245" s="10">
        <v>5467645.3622450605</v>
      </c>
      <c r="I245" s="10">
        <v>1000000</v>
      </c>
      <c r="J245" s="10">
        <v>5517645.3622450605</v>
      </c>
      <c r="K245" s="10">
        <v>1050000</v>
      </c>
      <c r="L245" s="10">
        <v>5567645.3622450605</v>
      </c>
      <c r="M245" s="10">
        <v>1100000</v>
      </c>
      <c r="N245" s="10">
        <v>5617645.3622450605</v>
      </c>
      <c r="O245" s="10">
        <v>1150000</v>
      </c>
      <c r="P245" s="16">
        <v>5667645.3622450605</v>
      </c>
      <c r="Q245" s="17">
        <v>1200000</v>
      </c>
      <c r="R245" s="10">
        <f t="shared" si="31"/>
        <v>5975042.8518614024</v>
      </c>
      <c r="S245" s="10">
        <f t="shared" si="32"/>
        <v>1092800</v>
      </c>
      <c r="T245" s="10">
        <f t="shared" si="33"/>
        <v>6029682.8518614024</v>
      </c>
      <c r="U245" s="10">
        <f t="shared" si="34"/>
        <v>1147440</v>
      </c>
      <c r="V245" s="10">
        <f t="shared" si="35"/>
        <v>6084322.8518614024</v>
      </c>
      <c r="W245" s="10">
        <f t="shared" si="36"/>
        <v>1202080</v>
      </c>
      <c r="X245" s="10">
        <f t="shared" si="37"/>
        <v>6138962.8518614024</v>
      </c>
      <c r="Y245" s="10">
        <f t="shared" si="38"/>
        <v>1256720</v>
      </c>
      <c r="Z245" s="10">
        <f t="shared" si="39"/>
        <v>6193602.8518614024</v>
      </c>
      <c r="AA245" s="10">
        <f t="shared" si="40"/>
        <v>1311360</v>
      </c>
    </row>
    <row r="246" spans="1:27" ht="9.75" hidden="1" customHeight="1" x14ac:dyDescent="0.25">
      <c r="A246" s="12">
        <v>241</v>
      </c>
      <c r="B246" s="6" t="s">
        <v>1344</v>
      </c>
      <c r="C246" s="13" t="s">
        <v>1358</v>
      </c>
      <c r="D246" s="14" t="s">
        <v>1344</v>
      </c>
      <c r="E246" s="15">
        <v>1</v>
      </c>
      <c r="F246" s="15">
        <v>35</v>
      </c>
      <c r="G246" s="15">
        <v>2</v>
      </c>
      <c r="H246" s="10">
        <v>447925.76343355083</v>
      </c>
      <c r="I246" s="10">
        <v>1000000</v>
      </c>
      <c r="J246" s="10">
        <v>497925.76343355083</v>
      </c>
      <c r="K246" s="10">
        <v>1050000</v>
      </c>
      <c r="L246" s="10">
        <v>547925.76343355083</v>
      </c>
      <c r="M246" s="10">
        <v>1100000</v>
      </c>
      <c r="N246" s="10">
        <v>597925.76343355083</v>
      </c>
      <c r="O246" s="10">
        <v>1150000</v>
      </c>
      <c r="P246" s="16">
        <v>647925.76343355083</v>
      </c>
      <c r="Q246" s="17">
        <v>1200000</v>
      </c>
      <c r="R246" s="10">
        <f t="shared" si="31"/>
        <v>489493.27428018436</v>
      </c>
      <c r="S246" s="10">
        <f t="shared" si="32"/>
        <v>1092800</v>
      </c>
      <c r="T246" s="10">
        <f t="shared" si="33"/>
        <v>544133.2742801843</v>
      </c>
      <c r="U246" s="10">
        <f t="shared" si="34"/>
        <v>1147440</v>
      </c>
      <c r="V246" s="10">
        <f t="shared" si="35"/>
        <v>598773.2742801843</v>
      </c>
      <c r="W246" s="10">
        <f t="shared" si="36"/>
        <v>1202080</v>
      </c>
      <c r="X246" s="10">
        <f t="shared" si="37"/>
        <v>653413.2742801843</v>
      </c>
      <c r="Y246" s="10">
        <f t="shared" si="38"/>
        <v>1256720</v>
      </c>
      <c r="Z246" s="10">
        <f t="shared" si="39"/>
        <v>708053.2742801843</v>
      </c>
      <c r="AA246" s="10">
        <f t="shared" si="40"/>
        <v>1311360</v>
      </c>
    </row>
    <row r="247" spans="1:27" ht="9.75" hidden="1" customHeight="1" x14ac:dyDescent="0.25">
      <c r="A247" s="12">
        <v>242</v>
      </c>
      <c r="B247" s="6" t="s">
        <v>1344</v>
      </c>
      <c r="C247" s="13" t="s">
        <v>1359</v>
      </c>
      <c r="D247" s="14" t="s">
        <v>1344</v>
      </c>
      <c r="E247" s="15">
        <v>1</v>
      </c>
      <c r="F247" s="15">
        <v>27</v>
      </c>
      <c r="G247" s="15">
        <v>1</v>
      </c>
      <c r="H247" s="10">
        <v>229677.08522435476</v>
      </c>
      <c r="I247" s="10">
        <v>1000000</v>
      </c>
      <c r="J247" s="10">
        <v>279677.08522435476</v>
      </c>
      <c r="K247" s="10">
        <v>1050000</v>
      </c>
      <c r="L247" s="10">
        <v>329677.08522435476</v>
      </c>
      <c r="M247" s="10">
        <v>1100000</v>
      </c>
      <c r="N247" s="10">
        <v>379677.08522435476</v>
      </c>
      <c r="O247" s="10">
        <v>1150000</v>
      </c>
      <c r="P247" s="16">
        <v>429677.08522435476</v>
      </c>
      <c r="Q247" s="17">
        <v>1200000</v>
      </c>
      <c r="R247" s="10">
        <f t="shared" si="31"/>
        <v>250991.11873317487</v>
      </c>
      <c r="S247" s="10">
        <f t="shared" si="32"/>
        <v>1092800</v>
      </c>
      <c r="T247" s="10">
        <f t="shared" si="33"/>
        <v>305631.11873317487</v>
      </c>
      <c r="U247" s="10">
        <f t="shared" si="34"/>
        <v>1147440</v>
      </c>
      <c r="V247" s="10">
        <f t="shared" si="35"/>
        <v>360271.11873317487</v>
      </c>
      <c r="W247" s="10">
        <f t="shared" si="36"/>
        <v>1202080</v>
      </c>
      <c r="X247" s="10">
        <f t="shared" si="37"/>
        <v>414911.11873317487</v>
      </c>
      <c r="Y247" s="10">
        <f t="shared" si="38"/>
        <v>1256720</v>
      </c>
      <c r="Z247" s="10">
        <f t="shared" si="39"/>
        <v>469551.11873317487</v>
      </c>
      <c r="AA247" s="10">
        <f t="shared" si="40"/>
        <v>1311360</v>
      </c>
    </row>
    <row r="248" spans="1:27" ht="9.75" hidden="1" customHeight="1" x14ac:dyDescent="0.25">
      <c r="A248" s="12">
        <v>243</v>
      </c>
      <c r="B248" s="6" t="s">
        <v>1344</v>
      </c>
      <c r="C248" s="13" t="s">
        <v>1360</v>
      </c>
      <c r="D248" s="14" t="s">
        <v>1344</v>
      </c>
      <c r="E248" s="15">
        <v>1</v>
      </c>
      <c r="F248" s="15">
        <v>27</v>
      </c>
      <c r="G248" s="15">
        <v>1</v>
      </c>
      <c r="H248" s="10">
        <v>1174284.6455985315</v>
      </c>
      <c r="I248" s="10">
        <v>1000000</v>
      </c>
      <c r="J248" s="10">
        <v>1224284.6455985315</v>
      </c>
      <c r="K248" s="10">
        <v>1050000</v>
      </c>
      <c r="L248" s="10">
        <v>1274284.6455985315</v>
      </c>
      <c r="M248" s="10">
        <v>1100000</v>
      </c>
      <c r="N248" s="10">
        <v>1324284.6455985315</v>
      </c>
      <c r="O248" s="10">
        <v>1150000</v>
      </c>
      <c r="P248" s="16">
        <v>1374284.6455985315</v>
      </c>
      <c r="Q248" s="17">
        <v>1200000</v>
      </c>
      <c r="R248" s="10">
        <f t="shared" si="31"/>
        <v>1283258.2607100753</v>
      </c>
      <c r="S248" s="10">
        <f t="shared" si="32"/>
        <v>1092800</v>
      </c>
      <c r="T248" s="10">
        <f t="shared" si="33"/>
        <v>1337898.2607100753</v>
      </c>
      <c r="U248" s="10">
        <f t="shared" si="34"/>
        <v>1147440</v>
      </c>
      <c r="V248" s="10">
        <f t="shared" si="35"/>
        <v>1392538.2607100753</v>
      </c>
      <c r="W248" s="10">
        <f t="shared" si="36"/>
        <v>1202080</v>
      </c>
      <c r="X248" s="10">
        <f t="shared" si="37"/>
        <v>1447178.2607100753</v>
      </c>
      <c r="Y248" s="10">
        <f t="shared" si="38"/>
        <v>1256720</v>
      </c>
      <c r="Z248" s="10">
        <f t="shared" si="39"/>
        <v>1501818.2607100753</v>
      </c>
      <c r="AA248" s="10">
        <f t="shared" si="40"/>
        <v>1311360</v>
      </c>
    </row>
    <row r="249" spans="1:27" ht="9.75" hidden="1" customHeight="1" x14ac:dyDescent="0.25">
      <c r="A249" s="12">
        <v>244</v>
      </c>
      <c r="B249" s="6" t="s">
        <v>1344</v>
      </c>
      <c r="C249" s="13" t="s">
        <v>1174</v>
      </c>
      <c r="D249" s="14" t="s">
        <v>1344</v>
      </c>
      <c r="E249" s="15">
        <v>6</v>
      </c>
      <c r="F249" s="15">
        <v>35</v>
      </c>
      <c r="G249" s="15">
        <v>1</v>
      </c>
      <c r="H249" s="10">
        <v>6577644.4990746435</v>
      </c>
      <c r="I249" s="10">
        <v>1000000</v>
      </c>
      <c r="J249" s="10">
        <v>6627644.4990746435</v>
      </c>
      <c r="K249" s="10">
        <v>1050000</v>
      </c>
      <c r="L249" s="10">
        <v>6677644.4990746435</v>
      </c>
      <c r="M249" s="10">
        <v>1100000</v>
      </c>
      <c r="N249" s="10">
        <v>6727644.4990746435</v>
      </c>
      <c r="O249" s="10">
        <v>1150000</v>
      </c>
      <c r="P249" s="16">
        <v>6777644.4990746435</v>
      </c>
      <c r="Q249" s="17">
        <v>1200000</v>
      </c>
      <c r="R249" s="10">
        <f t="shared" si="31"/>
        <v>7188049.9085887708</v>
      </c>
      <c r="S249" s="10">
        <f t="shared" si="32"/>
        <v>1092800</v>
      </c>
      <c r="T249" s="10">
        <f t="shared" si="33"/>
        <v>7242689.9085887708</v>
      </c>
      <c r="U249" s="10">
        <f t="shared" si="34"/>
        <v>1147440</v>
      </c>
      <c r="V249" s="10">
        <f t="shared" si="35"/>
        <v>7297329.9085887708</v>
      </c>
      <c r="W249" s="10">
        <f t="shared" si="36"/>
        <v>1202080</v>
      </c>
      <c r="X249" s="10">
        <f t="shared" si="37"/>
        <v>7351969.9085887708</v>
      </c>
      <c r="Y249" s="10">
        <f t="shared" si="38"/>
        <v>1256720</v>
      </c>
      <c r="Z249" s="10">
        <f t="shared" si="39"/>
        <v>7406609.9085887708</v>
      </c>
      <c r="AA249" s="10">
        <f t="shared" si="40"/>
        <v>1311360</v>
      </c>
    </row>
    <row r="250" spans="1:27" ht="9.75" hidden="1" customHeight="1" x14ac:dyDescent="0.25">
      <c r="A250" s="12">
        <v>245</v>
      </c>
      <c r="B250" s="6" t="s">
        <v>1344</v>
      </c>
      <c r="C250" s="13" t="s">
        <v>1361</v>
      </c>
      <c r="D250" s="19" t="s">
        <v>1344</v>
      </c>
      <c r="E250" s="15">
        <v>1</v>
      </c>
      <c r="F250" s="15">
        <v>35</v>
      </c>
      <c r="G250" s="15">
        <v>2</v>
      </c>
      <c r="H250" s="10">
        <v>601381.86529939179</v>
      </c>
      <c r="I250" s="10">
        <v>1000000</v>
      </c>
      <c r="J250" s="10">
        <v>651381.86529939179</v>
      </c>
      <c r="K250" s="10">
        <v>1050000</v>
      </c>
      <c r="L250" s="10">
        <v>701381.86529939179</v>
      </c>
      <c r="M250" s="10">
        <v>1100000</v>
      </c>
      <c r="N250" s="10">
        <v>751381.86529939179</v>
      </c>
      <c r="O250" s="10">
        <v>1150000</v>
      </c>
      <c r="P250" s="16">
        <v>801381.86529939179</v>
      </c>
      <c r="Q250" s="17">
        <v>1200000</v>
      </c>
      <c r="R250" s="10">
        <f t="shared" si="31"/>
        <v>657190.10239917529</v>
      </c>
      <c r="S250" s="10">
        <f t="shared" si="32"/>
        <v>1092800</v>
      </c>
      <c r="T250" s="10">
        <f t="shared" si="33"/>
        <v>711830.10239917529</v>
      </c>
      <c r="U250" s="10">
        <f t="shared" si="34"/>
        <v>1147440</v>
      </c>
      <c r="V250" s="10">
        <f t="shared" si="35"/>
        <v>766470.10239917529</v>
      </c>
      <c r="W250" s="10">
        <f t="shared" si="36"/>
        <v>1202080</v>
      </c>
      <c r="X250" s="10">
        <f t="shared" si="37"/>
        <v>821110.10239917529</v>
      </c>
      <c r="Y250" s="10">
        <f t="shared" si="38"/>
        <v>1256720</v>
      </c>
      <c r="Z250" s="10">
        <f t="shared" si="39"/>
        <v>875750.10239917529</v>
      </c>
      <c r="AA250" s="10">
        <f t="shared" si="40"/>
        <v>1311360</v>
      </c>
    </row>
    <row r="251" spans="1:27" ht="9.75" hidden="1" customHeight="1" x14ac:dyDescent="0.25">
      <c r="A251" s="12">
        <v>246</v>
      </c>
      <c r="B251" s="6" t="s">
        <v>1344</v>
      </c>
      <c r="C251" s="13" t="s">
        <v>1361</v>
      </c>
      <c r="D251" s="14" t="s">
        <v>1344</v>
      </c>
      <c r="E251" s="15">
        <v>1</v>
      </c>
      <c r="F251" s="15">
        <v>35</v>
      </c>
      <c r="G251" s="15">
        <v>1</v>
      </c>
      <c r="H251" s="10">
        <v>601381.86529939179</v>
      </c>
      <c r="I251" s="10">
        <v>1000000</v>
      </c>
      <c r="J251" s="10">
        <v>651381.86529939179</v>
      </c>
      <c r="K251" s="10">
        <v>1050000</v>
      </c>
      <c r="L251" s="10">
        <v>701381.86529939179</v>
      </c>
      <c r="M251" s="10">
        <v>1100000</v>
      </c>
      <c r="N251" s="10">
        <v>751381.86529939179</v>
      </c>
      <c r="O251" s="10">
        <v>1150000</v>
      </c>
      <c r="P251" s="16">
        <v>801381.86529939179</v>
      </c>
      <c r="Q251" s="17">
        <v>1200000</v>
      </c>
      <c r="R251" s="10">
        <f t="shared" si="31"/>
        <v>657190.10239917529</v>
      </c>
      <c r="S251" s="10">
        <f t="shared" si="32"/>
        <v>1092800</v>
      </c>
      <c r="T251" s="10">
        <f t="shared" si="33"/>
        <v>711830.10239917529</v>
      </c>
      <c r="U251" s="10">
        <f t="shared" si="34"/>
        <v>1147440</v>
      </c>
      <c r="V251" s="10">
        <f t="shared" si="35"/>
        <v>766470.10239917529</v>
      </c>
      <c r="W251" s="10">
        <f t="shared" si="36"/>
        <v>1202080</v>
      </c>
      <c r="X251" s="10">
        <f t="shared" si="37"/>
        <v>821110.10239917529</v>
      </c>
      <c r="Y251" s="10">
        <f t="shared" si="38"/>
        <v>1256720</v>
      </c>
      <c r="Z251" s="10">
        <f t="shared" si="39"/>
        <v>875750.10239917529</v>
      </c>
      <c r="AA251" s="10">
        <f t="shared" si="40"/>
        <v>1311360</v>
      </c>
    </row>
    <row r="252" spans="1:27" ht="9.75" hidden="1" customHeight="1" x14ac:dyDescent="0.25">
      <c r="A252" s="12">
        <v>247</v>
      </c>
      <c r="B252" s="6" t="s">
        <v>1344</v>
      </c>
      <c r="C252" s="13" t="s">
        <v>1362</v>
      </c>
      <c r="D252" s="14" t="s">
        <v>1344</v>
      </c>
      <c r="E252" s="15">
        <v>1</v>
      </c>
      <c r="F252" s="15">
        <v>35</v>
      </c>
      <c r="G252" s="15">
        <v>1</v>
      </c>
      <c r="H252" s="10">
        <v>933870.08600871405</v>
      </c>
      <c r="I252" s="10">
        <v>1000000</v>
      </c>
      <c r="J252" s="10">
        <v>983870.08600871405</v>
      </c>
      <c r="K252" s="10">
        <v>1050000</v>
      </c>
      <c r="L252" s="10">
        <v>1033870.086008714</v>
      </c>
      <c r="M252" s="10">
        <v>1100000</v>
      </c>
      <c r="N252" s="10">
        <v>1083870.086008714</v>
      </c>
      <c r="O252" s="10">
        <v>1150000</v>
      </c>
      <c r="P252" s="16">
        <v>1133870.086008714</v>
      </c>
      <c r="Q252" s="17">
        <v>1200000</v>
      </c>
      <c r="R252" s="10">
        <f t="shared" si="31"/>
        <v>1020533.2299903227</v>
      </c>
      <c r="S252" s="10">
        <f t="shared" si="32"/>
        <v>1092800</v>
      </c>
      <c r="T252" s="10">
        <f t="shared" si="33"/>
        <v>1075173.2299903226</v>
      </c>
      <c r="U252" s="10">
        <f t="shared" si="34"/>
        <v>1147440</v>
      </c>
      <c r="V252" s="10">
        <f t="shared" si="35"/>
        <v>1129813.2299903226</v>
      </c>
      <c r="W252" s="10">
        <f>+M252+(M252*$R$4)</f>
        <v>1202080</v>
      </c>
      <c r="X252" s="10">
        <f t="shared" si="37"/>
        <v>1184453.2299903226</v>
      </c>
      <c r="Y252" s="10">
        <f t="shared" si="38"/>
        <v>1256720</v>
      </c>
      <c r="Z252" s="10">
        <f t="shared" si="39"/>
        <v>1239093.2299903226</v>
      </c>
      <c r="AA252" s="10">
        <f t="shared" si="40"/>
        <v>1311360</v>
      </c>
    </row>
    <row r="253" spans="1:27" ht="9.75" hidden="1" customHeight="1" x14ac:dyDescent="0.25">
      <c r="A253" s="12">
        <v>248</v>
      </c>
      <c r="B253" s="6" t="s">
        <v>1344</v>
      </c>
      <c r="C253" s="13" t="s">
        <v>1362</v>
      </c>
      <c r="D253" s="14" t="s">
        <v>1344</v>
      </c>
      <c r="E253" s="15">
        <v>1</v>
      </c>
      <c r="F253" s="15">
        <v>35</v>
      </c>
      <c r="G253" s="15">
        <v>1</v>
      </c>
      <c r="H253" s="10">
        <v>933870.08600871405</v>
      </c>
      <c r="I253" s="10">
        <v>1000000</v>
      </c>
      <c r="J253" s="10">
        <v>983870.08600871405</v>
      </c>
      <c r="K253" s="10">
        <v>1050000</v>
      </c>
      <c r="L253" s="10">
        <v>1033870.086008714</v>
      </c>
      <c r="M253" s="10">
        <v>1100000</v>
      </c>
      <c r="N253" s="10">
        <v>1083870.086008714</v>
      </c>
      <c r="O253" s="10">
        <v>1150000</v>
      </c>
      <c r="P253" s="16">
        <v>1133870.086008714</v>
      </c>
      <c r="Q253" s="17">
        <v>1200000</v>
      </c>
      <c r="R253" s="10">
        <f t="shared" si="31"/>
        <v>1020533.2299903227</v>
      </c>
      <c r="S253" s="10">
        <f t="shared" si="32"/>
        <v>1092800</v>
      </c>
      <c r="T253" s="10">
        <f t="shared" si="33"/>
        <v>1075173.2299903226</v>
      </c>
      <c r="U253" s="10">
        <f t="shared" si="34"/>
        <v>1147440</v>
      </c>
      <c r="V253" s="10">
        <f t="shared" si="35"/>
        <v>1129813.2299903226</v>
      </c>
      <c r="W253" s="10">
        <f t="shared" si="36"/>
        <v>1202080</v>
      </c>
      <c r="X253" s="10">
        <f t="shared" si="37"/>
        <v>1184453.2299903226</v>
      </c>
      <c r="Y253" s="10">
        <f t="shared" si="38"/>
        <v>1256720</v>
      </c>
      <c r="Z253" s="10">
        <f t="shared" si="39"/>
        <v>1239093.2299903226</v>
      </c>
      <c r="AA253" s="10">
        <f t="shared" si="40"/>
        <v>1311360</v>
      </c>
    </row>
    <row r="254" spans="1:27" ht="9.75" hidden="1" customHeight="1" x14ac:dyDescent="0.25">
      <c r="A254" s="12">
        <v>249</v>
      </c>
      <c r="B254" s="6" t="s">
        <v>1344</v>
      </c>
      <c r="C254" s="13" t="s">
        <v>1363</v>
      </c>
      <c r="D254" s="14" t="s">
        <v>1344</v>
      </c>
      <c r="E254" s="15">
        <v>1</v>
      </c>
      <c r="F254" s="15">
        <v>35</v>
      </c>
      <c r="G254" s="15">
        <v>3</v>
      </c>
      <c r="H254" s="10">
        <v>311520.33955280326</v>
      </c>
      <c r="I254" s="10">
        <v>1000000</v>
      </c>
      <c r="J254" s="10">
        <v>361520.33955280326</v>
      </c>
      <c r="K254" s="10">
        <v>1050000</v>
      </c>
      <c r="L254" s="10">
        <v>411520.33955280326</v>
      </c>
      <c r="M254" s="10">
        <v>1100000</v>
      </c>
      <c r="N254" s="10">
        <v>461520.33955280326</v>
      </c>
      <c r="O254" s="10">
        <v>1150000</v>
      </c>
      <c r="P254" s="16">
        <v>511520.33955280326</v>
      </c>
      <c r="Q254" s="17">
        <v>1200000</v>
      </c>
      <c r="R254" s="10">
        <f t="shared" si="31"/>
        <v>340429.42706330342</v>
      </c>
      <c r="S254" s="10">
        <f t="shared" si="32"/>
        <v>1092800</v>
      </c>
      <c r="T254" s="10">
        <f t="shared" si="33"/>
        <v>395069.42706330342</v>
      </c>
      <c r="U254" s="10">
        <f t="shared" si="34"/>
        <v>1147440</v>
      </c>
      <c r="V254" s="10">
        <f t="shared" si="35"/>
        <v>449709.42706330342</v>
      </c>
      <c r="W254" s="10">
        <f t="shared" si="36"/>
        <v>1202080</v>
      </c>
      <c r="X254" s="10">
        <f t="shared" si="37"/>
        <v>504349.42706330342</v>
      </c>
      <c r="Y254" s="10">
        <f t="shared" si="38"/>
        <v>1256720</v>
      </c>
      <c r="Z254" s="10">
        <f t="shared" si="39"/>
        <v>558989.42706330342</v>
      </c>
      <c r="AA254" s="10">
        <f t="shared" si="40"/>
        <v>1311360</v>
      </c>
    </row>
    <row r="255" spans="1:27" ht="9.75" hidden="1" customHeight="1" x14ac:dyDescent="0.25">
      <c r="A255" s="12">
        <v>250</v>
      </c>
      <c r="B255" s="6" t="s">
        <v>1344</v>
      </c>
      <c r="C255" s="13" t="s">
        <v>1364</v>
      </c>
      <c r="D255" s="14" t="s">
        <v>1344</v>
      </c>
      <c r="E255" s="15">
        <v>1</v>
      </c>
      <c r="F255" s="15">
        <v>30</v>
      </c>
      <c r="G255" s="15">
        <v>2</v>
      </c>
      <c r="H255" s="10">
        <v>345621.69552299019</v>
      </c>
      <c r="I255" s="10">
        <v>1000000</v>
      </c>
      <c r="J255" s="10">
        <v>395621.69552299019</v>
      </c>
      <c r="K255" s="10">
        <v>1050000</v>
      </c>
      <c r="L255" s="10">
        <v>445621.69552299019</v>
      </c>
      <c r="M255" s="10">
        <v>1100000</v>
      </c>
      <c r="N255" s="10">
        <v>495621.69552299019</v>
      </c>
      <c r="O255" s="10">
        <v>1150000</v>
      </c>
      <c r="P255" s="16">
        <v>545621.69552299019</v>
      </c>
      <c r="Q255" s="17">
        <v>1200000</v>
      </c>
      <c r="R255" s="10">
        <f t="shared" si="31"/>
        <v>377695.3888675237</v>
      </c>
      <c r="S255" s="10">
        <f t="shared" si="32"/>
        <v>1092800</v>
      </c>
      <c r="T255" s="10">
        <f t="shared" si="33"/>
        <v>432335.3888675237</v>
      </c>
      <c r="U255" s="10">
        <f t="shared" si="34"/>
        <v>1147440</v>
      </c>
      <c r="V255" s="10">
        <f t="shared" si="35"/>
        <v>486975.3888675237</v>
      </c>
      <c r="W255" s="10">
        <f t="shared" si="36"/>
        <v>1202080</v>
      </c>
      <c r="X255" s="10">
        <f t="shared" si="37"/>
        <v>541615.38886752364</v>
      </c>
      <c r="Y255" s="10">
        <f t="shared" si="38"/>
        <v>1256720</v>
      </c>
      <c r="Z255" s="10">
        <f t="shared" si="39"/>
        <v>596255.38886752364</v>
      </c>
      <c r="AA255" s="10">
        <f t="shared" si="40"/>
        <v>1311360</v>
      </c>
    </row>
    <row r="256" spans="1:27" ht="9.75" hidden="1" customHeight="1" x14ac:dyDescent="0.25">
      <c r="A256" s="12">
        <v>251</v>
      </c>
      <c r="B256" s="6" t="s">
        <v>1344</v>
      </c>
      <c r="C256" s="13" t="s">
        <v>1364</v>
      </c>
      <c r="D256" s="14" t="s">
        <v>1344</v>
      </c>
      <c r="E256" s="15">
        <v>1</v>
      </c>
      <c r="F256" s="15">
        <v>30</v>
      </c>
      <c r="G256" s="15">
        <v>2</v>
      </c>
      <c r="H256" s="10">
        <v>345621.69552299019</v>
      </c>
      <c r="I256" s="10">
        <v>1000000</v>
      </c>
      <c r="J256" s="10">
        <v>395621.69552299019</v>
      </c>
      <c r="K256" s="10">
        <v>1050000</v>
      </c>
      <c r="L256" s="10">
        <v>445621.69552299019</v>
      </c>
      <c r="M256" s="10">
        <v>1100000</v>
      </c>
      <c r="N256" s="10">
        <v>495621.69552299019</v>
      </c>
      <c r="O256" s="10">
        <v>1150000</v>
      </c>
      <c r="P256" s="16">
        <v>545621.69552299019</v>
      </c>
      <c r="Q256" s="17">
        <v>1200000</v>
      </c>
      <c r="R256" s="10">
        <f t="shared" si="31"/>
        <v>377695.3888675237</v>
      </c>
      <c r="S256" s="10">
        <f t="shared" si="32"/>
        <v>1092800</v>
      </c>
      <c r="T256" s="10">
        <f t="shared" si="33"/>
        <v>432335.3888675237</v>
      </c>
      <c r="U256" s="10">
        <f t="shared" si="34"/>
        <v>1147440</v>
      </c>
      <c r="V256" s="10">
        <f t="shared" si="35"/>
        <v>486975.3888675237</v>
      </c>
      <c r="W256" s="10">
        <f t="shared" si="36"/>
        <v>1202080</v>
      </c>
      <c r="X256" s="10">
        <f t="shared" si="37"/>
        <v>541615.38886752364</v>
      </c>
      <c r="Y256" s="10">
        <f t="shared" si="38"/>
        <v>1256720</v>
      </c>
      <c r="Z256" s="10">
        <f t="shared" si="39"/>
        <v>596255.38886752364</v>
      </c>
      <c r="AA256" s="10">
        <f t="shared" si="40"/>
        <v>1311360</v>
      </c>
    </row>
    <row r="257" spans="1:27" ht="9.75" hidden="1" customHeight="1" x14ac:dyDescent="0.25">
      <c r="A257" s="12">
        <v>252</v>
      </c>
      <c r="B257" s="6" t="s">
        <v>1365</v>
      </c>
      <c r="C257" s="13" t="s">
        <v>1104</v>
      </c>
      <c r="D257" s="21" t="s">
        <v>1365</v>
      </c>
      <c r="E257" s="15">
        <v>1</v>
      </c>
      <c r="F257" s="15">
        <v>25</v>
      </c>
      <c r="G257" s="15">
        <v>1</v>
      </c>
      <c r="H257" s="10">
        <v>1314960.3589999999</v>
      </c>
      <c r="I257" s="10">
        <v>1000000</v>
      </c>
      <c r="J257" s="10">
        <v>1364960.3589999999</v>
      </c>
      <c r="K257" s="10">
        <v>1050000</v>
      </c>
      <c r="L257" s="10">
        <v>1414960.3589999999</v>
      </c>
      <c r="M257" s="10">
        <v>1100000</v>
      </c>
      <c r="N257" s="10">
        <v>1464960.3589999999</v>
      </c>
      <c r="O257" s="10">
        <v>1150000</v>
      </c>
      <c r="P257" s="16">
        <v>1514960.3589999999</v>
      </c>
      <c r="Q257" s="17">
        <v>1200000</v>
      </c>
      <c r="R257" s="10">
        <f t="shared" si="31"/>
        <v>1436988.6803152</v>
      </c>
      <c r="S257" s="10">
        <f t="shared" si="32"/>
        <v>1092800</v>
      </c>
      <c r="T257" s="10">
        <f t="shared" si="33"/>
        <v>1491628.6803152</v>
      </c>
      <c r="U257" s="10">
        <f t="shared" si="34"/>
        <v>1147440</v>
      </c>
      <c r="V257" s="10">
        <f t="shared" si="35"/>
        <v>1546268.6803152</v>
      </c>
      <c r="W257" s="10">
        <f t="shared" si="36"/>
        <v>1202080</v>
      </c>
      <c r="X257" s="10">
        <f t="shared" si="37"/>
        <v>1600908.6803152</v>
      </c>
      <c r="Y257" s="10">
        <f t="shared" si="38"/>
        <v>1256720</v>
      </c>
      <c r="Z257" s="10">
        <f t="shared" si="39"/>
        <v>1655548.6803152</v>
      </c>
      <c r="AA257" s="10">
        <f t="shared" si="40"/>
        <v>1311360</v>
      </c>
    </row>
    <row r="258" spans="1:27" ht="9.75" hidden="1" customHeight="1" x14ac:dyDescent="0.25">
      <c r="A258" s="12">
        <v>253</v>
      </c>
      <c r="B258" s="6" t="s">
        <v>1366</v>
      </c>
      <c r="C258" s="13" t="s">
        <v>1123</v>
      </c>
      <c r="D258" s="21" t="s">
        <v>1366</v>
      </c>
      <c r="E258" s="15">
        <v>5</v>
      </c>
      <c r="F258" s="15">
        <v>27</v>
      </c>
      <c r="G258" s="15">
        <v>1</v>
      </c>
      <c r="H258" s="10">
        <v>7238642.6763058063</v>
      </c>
      <c r="I258" s="10">
        <v>1000000</v>
      </c>
      <c r="J258" s="10">
        <v>7288642.6763058063</v>
      </c>
      <c r="K258" s="10">
        <v>1050000</v>
      </c>
      <c r="L258" s="10">
        <v>7338642.6763058063</v>
      </c>
      <c r="M258" s="10">
        <v>1100000</v>
      </c>
      <c r="N258" s="10">
        <v>7388642.6763058063</v>
      </c>
      <c r="O258" s="10">
        <v>1150000</v>
      </c>
      <c r="P258" s="16">
        <v>7438642.6763058063</v>
      </c>
      <c r="Q258" s="17">
        <v>1200000</v>
      </c>
      <c r="R258" s="10">
        <f t="shared" si="31"/>
        <v>7910388.7166669853</v>
      </c>
      <c r="S258" s="10">
        <f t="shared" si="32"/>
        <v>1092800</v>
      </c>
      <c r="T258" s="10">
        <f t="shared" si="33"/>
        <v>7965028.7166669853</v>
      </c>
      <c r="U258" s="10">
        <f t="shared" si="34"/>
        <v>1147440</v>
      </c>
      <c r="V258" s="10">
        <f t="shared" si="35"/>
        <v>8019668.7166669853</v>
      </c>
      <c r="W258" s="10">
        <f t="shared" si="36"/>
        <v>1202080</v>
      </c>
      <c r="X258" s="10">
        <f t="shared" si="37"/>
        <v>8074308.7166669853</v>
      </c>
      <c r="Y258" s="10">
        <f t="shared" si="38"/>
        <v>1256720</v>
      </c>
      <c r="Z258" s="10">
        <f t="shared" si="39"/>
        <v>8128948.7166669853</v>
      </c>
      <c r="AA258" s="10">
        <f t="shared" si="40"/>
        <v>1311360</v>
      </c>
    </row>
    <row r="259" spans="1:27" ht="9.75" hidden="1" customHeight="1" x14ac:dyDescent="0.25">
      <c r="A259" s="12">
        <v>254</v>
      </c>
      <c r="B259" s="6" t="s">
        <v>1367</v>
      </c>
      <c r="C259" s="13" t="s">
        <v>1368</v>
      </c>
      <c r="D259" s="14" t="s">
        <v>1367</v>
      </c>
      <c r="E259" s="15">
        <v>1</v>
      </c>
      <c r="F259" s="15">
        <v>27</v>
      </c>
      <c r="G259" s="15">
        <v>1</v>
      </c>
      <c r="H259" s="10">
        <v>739934.31055202242</v>
      </c>
      <c r="I259" s="10">
        <v>1000000</v>
      </c>
      <c r="J259" s="10">
        <v>789934.31055202242</v>
      </c>
      <c r="K259" s="10">
        <v>1050000</v>
      </c>
      <c r="L259" s="10">
        <v>839934.31055202242</v>
      </c>
      <c r="M259" s="10">
        <v>1100000</v>
      </c>
      <c r="N259" s="10">
        <v>889934.31055202242</v>
      </c>
      <c r="O259" s="10">
        <v>1150000</v>
      </c>
      <c r="P259" s="16">
        <v>939934.31055202242</v>
      </c>
      <c r="Q259" s="17">
        <v>1200000</v>
      </c>
      <c r="R259" s="10">
        <f t="shared" si="31"/>
        <v>808600.21457125014</v>
      </c>
      <c r="S259" s="10">
        <f t="shared" si="32"/>
        <v>1092800</v>
      </c>
      <c r="T259" s="10">
        <f t="shared" si="33"/>
        <v>863240.21457125014</v>
      </c>
      <c r="U259" s="10">
        <f t="shared" si="34"/>
        <v>1147440</v>
      </c>
      <c r="V259" s="10">
        <f t="shared" si="35"/>
        <v>917880.21457125014</v>
      </c>
      <c r="W259" s="10">
        <f t="shared" si="36"/>
        <v>1202080</v>
      </c>
      <c r="X259" s="10">
        <f t="shared" si="37"/>
        <v>972520.21457125014</v>
      </c>
      <c r="Y259" s="10">
        <f t="shared" si="38"/>
        <v>1256720</v>
      </c>
      <c r="Z259" s="10">
        <f t="shared" si="39"/>
        <v>1027160.2145712501</v>
      </c>
      <c r="AA259" s="10">
        <f t="shared" si="40"/>
        <v>1311360</v>
      </c>
    </row>
    <row r="260" spans="1:27" ht="9.75" hidden="1" customHeight="1" x14ac:dyDescent="0.25">
      <c r="A260" s="12">
        <v>255</v>
      </c>
      <c r="B260" s="6" t="s">
        <v>1365</v>
      </c>
      <c r="C260" s="13" t="s">
        <v>1102</v>
      </c>
      <c r="D260" s="21" t="s">
        <v>1365</v>
      </c>
      <c r="E260" s="15">
        <v>3</v>
      </c>
      <c r="F260" s="15">
        <v>40</v>
      </c>
      <c r="G260" s="15">
        <v>1</v>
      </c>
      <c r="H260" s="10">
        <v>2526176.2947856802</v>
      </c>
      <c r="I260" s="10">
        <v>1000000</v>
      </c>
      <c r="J260" s="10">
        <v>2576176.2947856802</v>
      </c>
      <c r="K260" s="10">
        <v>1050000</v>
      </c>
      <c r="L260" s="10">
        <v>2626176.2947856802</v>
      </c>
      <c r="M260" s="10">
        <v>1100000</v>
      </c>
      <c r="N260" s="10">
        <v>2676176.2947856802</v>
      </c>
      <c r="O260" s="10">
        <v>1150000</v>
      </c>
      <c r="P260" s="16">
        <v>2726176.2947856802</v>
      </c>
      <c r="Q260" s="17">
        <v>1200000</v>
      </c>
      <c r="R260" s="10">
        <f t="shared" si="31"/>
        <v>2760605.4549417915</v>
      </c>
      <c r="S260" s="10">
        <f t="shared" si="32"/>
        <v>1092800</v>
      </c>
      <c r="T260" s="10">
        <f t="shared" si="33"/>
        <v>2815245.4549417915</v>
      </c>
      <c r="U260" s="10">
        <f t="shared" si="34"/>
        <v>1147440</v>
      </c>
      <c r="V260" s="10">
        <f t="shared" si="35"/>
        <v>2869885.4549417915</v>
      </c>
      <c r="W260" s="10">
        <f t="shared" si="36"/>
        <v>1202080</v>
      </c>
      <c r="X260" s="10">
        <f t="shared" si="37"/>
        <v>2924525.4549417915</v>
      </c>
      <c r="Y260" s="10">
        <f t="shared" si="38"/>
        <v>1256720</v>
      </c>
      <c r="Z260" s="10">
        <f t="shared" si="39"/>
        <v>2979165.4549417915</v>
      </c>
      <c r="AA260" s="10">
        <f t="shared" si="40"/>
        <v>1311360</v>
      </c>
    </row>
    <row r="261" spans="1:27" ht="9.75" hidden="1" customHeight="1" x14ac:dyDescent="0.25">
      <c r="A261" s="12">
        <v>256</v>
      </c>
      <c r="B261" s="6" t="s">
        <v>1365</v>
      </c>
      <c r="C261" s="13" t="s">
        <v>697</v>
      </c>
      <c r="D261" s="21" t="s">
        <v>1365</v>
      </c>
      <c r="E261" s="15">
        <v>3</v>
      </c>
      <c r="F261" s="15">
        <v>40</v>
      </c>
      <c r="G261" s="15">
        <v>1</v>
      </c>
      <c r="H261" s="10">
        <v>2210169.9414438689</v>
      </c>
      <c r="I261" s="10">
        <v>1000000</v>
      </c>
      <c r="J261" s="10">
        <v>2260169.9414438689</v>
      </c>
      <c r="K261" s="10">
        <v>1050000</v>
      </c>
      <c r="L261" s="10">
        <v>2310169.9414438689</v>
      </c>
      <c r="M261" s="10">
        <v>1100000</v>
      </c>
      <c r="N261" s="10">
        <v>2360169.9414438689</v>
      </c>
      <c r="O261" s="10">
        <v>1150000</v>
      </c>
      <c r="P261" s="16">
        <v>2410169.9414438689</v>
      </c>
      <c r="Q261" s="17">
        <v>1200000</v>
      </c>
      <c r="R261" s="10">
        <f t="shared" si="31"/>
        <v>2415273.7120098597</v>
      </c>
      <c r="S261" s="10">
        <f t="shared" si="32"/>
        <v>1092800</v>
      </c>
      <c r="T261" s="10">
        <f t="shared" si="33"/>
        <v>2469913.7120098597</v>
      </c>
      <c r="U261" s="10">
        <f t="shared" si="34"/>
        <v>1147440</v>
      </c>
      <c r="V261" s="10">
        <f t="shared" si="35"/>
        <v>2524553.7120098597</v>
      </c>
      <c r="W261" s="10">
        <f t="shared" si="36"/>
        <v>1202080</v>
      </c>
      <c r="X261" s="10">
        <f t="shared" si="37"/>
        <v>2579193.7120098597</v>
      </c>
      <c r="Y261" s="10">
        <f t="shared" si="38"/>
        <v>1256720</v>
      </c>
      <c r="Z261" s="10">
        <f t="shared" si="39"/>
        <v>2633833.7120098597</v>
      </c>
      <c r="AA261" s="10">
        <f t="shared" si="40"/>
        <v>1311360</v>
      </c>
    </row>
    <row r="262" spans="1:27" ht="9.75" hidden="1" customHeight="1" x14ac:dyDescent="0.25">
      <c r="A262" s="12">
        <v>257</v>
      </c>
      <c r="B262" s="6" t="s">
        <v>1365</v>
      </c>
      <c r="C262" s="13" t="s">
        <v>1369</v>
      </c>
      <c r="D262" s="21" t="s">
        <v>1365</v>
      </c>
      <c r="E262" s="15">
        <v>3</v>
      </c>
      <c r="F262" s="15">
        <v>40</v>
      </c>
      <c r="G262" s="15">
        <v>1</v>
      </c>
      <c r="H262" s="10">
        <v>3115608.0023235697</v>
      </c>
      <c r="I262" s="10">
        <v>1000000</v>
      </c>
      <c r="J262" s="10">
        <v>3165608.0023235697</v>
      </c>
      <c r="K262" s="10">
        <v>1050000</v>
      </c>
      <c r="L262" s="10">
        <v>3215608.0023235697</v>
      </c>
      <c r="M262" s="10">
        <v>1100000</v>
      </c>
      <c r="N262" s="10">
        <v>3265608.0023235697</v>
      </c>
      <c r="O262" s="10">
        <v>1150000</v>
      </c>
      <c r="P262" s="16">
        <v>3315608.0023235697</v>
      </c>
      <c r="Q262" s="17">
        <v>1200000</v>
      </c>
      <c r="R262" s="10">
        <f t="shared" si="31"/>
        <v>3404736.424939197</v>
      </c>
      <c r="S262" s="10">
        <f t="shared" si="32"/>
        <v>1092800</v>
      </c>
      <c r="T262" s="10">
        <f t="shared" si="33"/>
        <v>3459376.424939197</v>
      </c>
      <c r="U262" s="10">
        <f t="shared" si="34"/>
        <v>1147440</v>
      </c>
      <c r="V262" s="10">
        <f t="shared" si="35"/>
        <v>3514016.424939197</v>
      </c>
      <c r="W262" s="10">
        <f t="shared" si="36"/>
        <v>1202080</v>
      </c>
      <c r="X262" s="10">
        <f t="shared" si="37"/>
        <v>3568656.424939197</v>
      </c>
      <c r="Y262" s="10">
        <f t="shared" si="38"/>
        <v>1256720</v>
      </c>
      <c r="Z262" s="10">
        <f t="shared" si="39"/>
        <v>3623296.424939197</v>
      </c>
      <c r="AA262" s="10">
        <f t="shared" si="40"/>
        <v>1311360</v>
      </c>
    </row>
    <row r="263" spans="1:27" ht="9.75" hidden="1" customHeight="1" x14ac:dyDescent="0.25">
      <c r="A263" s="12">
        <v>258</v>
      </c>
      <c r="B263" s="6" t="s">
        <v>1365</v>
      </c>
      <c r="C263" s="22" t="s">
        <v>1370</v>
      </c>
      <c r="D263" s="21" t="s">
        <v>1365</v>
      </c>
      <c r="E263" s="15">
        <v>4</v>
      </c>
      <c r="F263" s="15">
        <v>40</v>
      </c>
      <c r="G263" s="15">
        <v>1</v>
      </c>
      <c r="H263" s="10">
        <v>6079152.9235838093</v>
      </c>
      <c r="I263" s="10">
        <v>1000000</v>
      </c>
      <c r="J263" s="10">
        <v>6129152.9235838093</v>
      </c>
      <c r="K263" s="10">
        <v>1050000</v>
      </c>
      <c r="L263" s="10">
        <v>6179152.9235838093</v>
      </c>
      <c r="M263" s="10">
        <v>1100000</v>
      </c>
      <c r="N263" s="10">
        <v>6229152.9235838093</v>
      </c>
      <c r="O263" s="10">
        <v>1150000</v>
      </c>
      <c r="P263" s="16">
        <v>6279152.9235838093</v>
      </c>
      <c r="Q263" s="17">
        <v>1200000</v>
      </c>
      <c r="R263" s="10">
        <f t="shared" ref="R263:R326" si="41">+H263+(H263*$R$4)</f>
        <v>6643298.314892387</v>
      </c>
      <c r="S263" s="10">
        <f t="shared" ref="S263:S326" si="42">+I263+(I263*$R$4)</f>
        <v>1092800</v>
      </c>
      <c r="T263" s="10">
        <f t="shared" ref="T263:T326" si="43">+J263+(J263*$R$4)</f>
        <v>6697938.314892387</v>
      </c>
      <c r="U263" s="10">
        <f t="shared" ref="U263:U326" si="44">+K263+(K263*$R$4)</f>
        <v>1147440</v>
      </c>
      <c r="V263" s="10">
        <f t="shared" ref="V263:V326" si="45">+L263+(L263*$R$4)</f>
        <v>6752578.314892387</v>
      </c>
      <c r="W263" s="10">
        <f t="shared" ref="W263:W326" si="46">+M263+(M263*$R$4)</f>
        <v>1202080</v>
      </c>
      <c r="X263" s="10">
        <f t="shared" ref="X263:X326" si="47">+N263+(N263*$R$4)</f>
        <v>6807218.314892387</v>
      </c>
      <c r="Y263" s="10">
        <f t="shared" ref="Y263:Y326" si="48">+O263+(O263*$R$4)</f>
        <v>1256720</v>
      </c>
      <c r="Z263" s="10">
        <f t="shared" ref="Z263:Z326" si="49">+P263+(P263*$R$4)</f>
        <v>6861858.314892387</v>
      </c>
      <c r="AA263" s="10">
        <f t="shared" ref="AA263:AA326" si="50">+Q263+(Q263*$R$4)</f>
        <v>1311360</v>
      </c>
    </row>
    <row r="264" spans="1:27" ht="9.75" hidden="1" customHeight="1" x14ac:dyDescent="0.25">
      <c r="A264" s="12">
        <v>259</v>
      </c>
      <c r="B264" s="6" t="s">
        <v>1365</v>
      </c>
      <c r="C264" s="23" t="s">
        <v>1371</v>
      </c>
      <c r="D264" s="21" t="s">
        <v>1365</v>
      </c>
      <c r="E264" s="15">
        <v>1</v>
      </c>
      <c r="F264" s="15">
        <v>30</v>
      </c>
      <c r="G264" s="15">
        <v>1</v>
      </c>
      <c r="H264" s="10">
        <v>902610.7370450825</v>
      </c>
      <c r="I264" s="10">
        <v>1000000</v>
      </c>
      <c r="J264" s="10">
        <v>952610.7370450825</v>
      </c>
      <c r="K264" s="10">
        <v>1050000</v>
      </c>
      <c r="L264" s="10">
        <v>1002610.7370450825</v>
      </c>
      <c r="M264" s="10">
        <v>1100000</v>
      </c>
      <c r="N264" s="10">
        <v>1052610.7370450825</v>
      </c>
      <c r="O264" s="10">
        <v>1150000</v>
      </c>
      <c r="P264" s="16">
        <v>1102610.7370450825</v>
      </c>
      <c r="Q264" s="17">
        <v>1200000</v>
      </c>
      <c r="R264" s="10">
        <f t="shared" si="41"/>
        <v>986373.01344286615</v>
      </c>
      <c r="S264" s="10">
        <f t="shared" si="42"/>
        <v>1092800</v>
      </c>
      <c r="T264" s="10">
        <f t="shared" si="43"/>
        <v>1041013.0134428662</v>
      </c>
      <c r="U264" s="10">
        <f t="shared" si="44"/>
        <v>1147440</v>
      </c>
      <c r="V264" s="10">
        <f t="shared" si="45"/>
        <v>1095653.013442866</v>
      </c>
      <c r="W264" s="10">
        <f t="shared" si="46"/>
        <v>1202080</v>
      </c>
      <c r="X264" s="10">
        <f t="shared" si="47"/>
        <v>1150293.013442866</v>
      </c>
      <c r="Y264" s="10">
        <f t="shared" si="48"/>
        <v>1256720</v>
      </c>
      <c r="Z264" s="10">
        <f t="shared" si="49"/>
        <v>1204933.013442866</v>
      </c>
      <c r="AA264" s="10">
        <f t="shared" si="50"/>
        <v>1311360</v>
      </c>
    </row>
    <row r="265" spans="1:27" ht="9.75" hidden="1" customHeight="1" x14ac:dyDescent="0.25">
      <c r="A265" s="12">
        <v>260</v>
      </c>
      <c r="B265" s="6" t="s">
        <v>1367</v>
      </c>
      <c r="C265" s="13" t="s">
        <v>171</v>
      </c>
      <c r="D265" s="14" t="s">
        <v>1367</v>
      </c>
      <c r="E265" s="15">
        <v>1</v>
      </c>
      <c r="F265" s="15">
        <v>30</v>
      </c>
      <c r="G265" s="15">
        <v>1</v>
      </c>
      <c r="H265" s="10">
        <v>391090.39749227918</v>
      </c>
      <c r="I265" s="10">
        <v>1000000</v>
      </c>
      <c r="J265" s="10">
        <v>441090.39749227918</v>
      </c>
      <c r="K265" s="10">
        <v>1050000</v>
      </c>
      <c r="L265" s="10">
        <v>491090.39749227918</v>
      </c>
      <c r="M265" s="10">
        <v>1100000</v>
      </c>
      <c r="N265" s="10">
        <v>541090.39749227918</v>
      </c>
      <c r="O265" s="10">
        <v>1150000</v>
      </c>
      <c r="P265" s="16">
        <v>591090.39749227918</v>
      </c>
      <c r="Q265" s="17">
        <v>1200000</v>
      </c>
      <c r="R265" s="10">
        <f t="shared" si="41"/>
        <v>427383.58637956268</v>
      </c>
      <c r="S265" s="10">
        <f t="shared" si="42"/>
        <v>1092800</v>
      </c>
      <c r="T265" s="10">
        <f t="shared" si="43"/>
        <v>482023.58637956268</v>
      </c>
      <c r="U265" s="10">
        <f t="shared" si="44"/>
        <v>1147440</v>
      </c>
      <c r="V265" s="10">
        <f t="shared" si="45"/>
        <v>536663.58637956274</v>
      </c>
      <c r="W265" s="10">
        <f t="shared" si="46"/>
        <v>1202080</v>
      </c>
      <c r="X265" s="10">
        <f t="shared" si="47"/>
        <v>591303.58637956274</v>
      </c>
      <c r="Y265" s="10">
        <f t="shared" si="48"/>
        <v>1256720</v>
      </c>
      <c r="Z265" s="10">
        <f t="shared" si="49"/>
        <v>645943.58637956274</v>
      </c>
      <c r="AA265" s="10">
        <f t="shared" si="50"/>
        <v>1311360</v>
      </c>
    </row>
    <row r="266" spans="1:27" ht="9.75" hidden="1" customHeight="1" x14ac:dyDescent="0.25">
      <c r="A266" s="12">
        <v>261</v>
      </c>
      <c r="B266" s="6" t="s">
        <v>1365</v>
      </c>
      <c r="C266" s="13" t="s">
        <v>1104</v>
      </c>
      <c r="D266" s="21" t="s">
        <v>1365</v>
      </c>
      <c r="E266" s="15">
        <v>1</v>
      </c>
      <c r="F266" s="15">
        <v>25</v>
      </c>
      <c r="G266" s="15">
        <v>1</v>
      </c>
      <c r="H266" s="10">
        <v>1314960.3589999999</v>
      </c>
      <c r="I266" s="10">
        <v>1000000</v>
      </c>
      <c r="J266" s="10">
        <v>1364960.3589999999</v>
      </c>
      <c r="K266" s="10">
        <v>1050000</v>
      </c>
      <c r="L266" s="10">
        <v>1414960.3589999999</v>
      </c>
      <c r="M266" s="10">
        <v>1100000</v>
      </c>
      <c r="N266" s="10">
        <v>1464960.3589999999</v>
      </c>
      <c r="O266" s="10">
        <v>1150000</v>
      </c>
      <c r="P266" s="16">
        <v>1514960.3589999999</v>
      </c>
      <c r="Q266" s="17">
        <v>1200000</v>
      </c>
      <c r="R266" s="10">
        <f t="shared" si="41"/>
        <v>1436988.6803152</v>
      </c>
      <c r="S266" s="10">
        <f t="shared" si="42"/>
        <v>1092800</v>
      </c>
      <c r="T266" s="10">
        <f t="shared" si="43"/>
        <v>1491628.6803152</v>
      </c>
      <c r="U266" s="10">
        <f t="shared" si="44"/>
        <v>1147440</v>
      </c>
      <c r="V266" s="10">
        <f t="shared" si="45"/>
        <v>1546268.6803152</v>
      </c>
      <c r="W266" s="10">
        <f t="shared" si="46"/>
        <v>1202080</v>
      </c>
      <c r="X266" s="10">
        <f t="shared" si="47"/>
        <v>1600908.6803152</v>
      </c>
      <c r="Y266" s="10">
        <f t="shared" si="48"/>
        <v>1256720</v>
      </c>
      <c r="Z266" s="10">
        <f t="shared" si="49"/>
        <v>1655548.6803152</v>
      </c>
      <c r="AA266" s="10">
        <f t="shared" si="50"/>
        <v>1311360</v>
      </c>
    </row>
    <row r="267" spans="1:27" ht="9.75" hidden="1" customHeight="1" x14ac:dyDescent="0.25">
      <c r="A267" s="12">
        <v>262</v>
      </c>
      <c r="B267" s="6" t="s">
        <v>1367</v>
      </c>
      <c r="C267" s="13" t="s">
        <v>1372</v>
      </c>
      <c r="D267" s="14" t="s">
        <v>1367</v>
      </c>
      <c r="E267" s="15">
        <v>1</v>
      </c>
      <c r="F267" s="15">
        <v>27</v>
      </c>
      <c r="G267" s="15">
        <v>1</v>
      </c>
      <c r="H267" s="10">
        <v>762668.32052310719</v>
      </c>
      <c r="I267" s="10">
        <v>1000000</v>
      </c>
      <c r="J267" s="10">
        <v>812668.32052310719</v>
      </c>
      <c r="K267" s="10">
        <v>1050000</v>
      </c>
      <c r="L267" s="10">
        <v>862668.32052310719</v>
      </c>
      <c r="M267" s="10">
        <v>1100000</v>
      </c>
      <c r="N267" s="10">
        <v>912668.32052310719</v>
      </c>
      <c r="O267" s="10">
        <v>1150000</v>
      </c>
      <c r="P267" s="16">
        <v>962668.32052310719</v>
      </c>
      <c r="Q267" s="17">
        <v>1200000</v>
      </c>
      <c r="R267" s="10">
        <f t="shared" si="41"/>
        <v>833443.94066765159</v>
      </c>
      <c r="S267" s="10">
        <f t="shared" si="42"/>
        <v>1092800</v>
      </c>
      <c r="T267" s="10">
        <f t="shared" si="43"/>
        <v>888083.94066765159</v>
      </c>
      <c r="U267" s="10">
        <f t="shared" si="44"/>
        <v>1147440</v>
      </c>
      <c r="V267" s="10">
        <f t="shared" si="45"/>
        <v>942723.94066765159</v>
      </c>
      <c r="W267" s="10">
        <f t="shared" si="46"/>
        <v>1202080</v>
      </c>
      <c r="X267" s="10">
        <f t="shared" si="47"/>
        <v>997363.94066765159</v>
      </c>
      <c r="Y267" s="10">
        <f t="shared" si="48"/>
        <v>1256720</v>
      </c>
      <c r="Z267" s="10">
        <f t="shared" si="49"/>
        <v>1052003.9406676516</v>
      </c>
      <c r="AA267" s="10">
        <f t="shared" si="50"/>
        <v>1311360</v>
      </c>
    </row>
    <row r="268" spans="1:27" ht="9.75" hidden="1" customHeight="1" x14ac:dyDescent="0.25">
      <c r="A268" s="12">
        <v>263</v>
      </c>
      <c r="B268" s="6" t="s">
        <v>1365</v>
      </c>
      <c r="C268" s="23" t="s">
        <v>1373</v>
      </c>
      <c r="D268" s="21" t="s">
        <v>1365</v>
      </c>
      <c r="E268" s="15">
        <v>1</v>
      </c>
      <c r="F268" s="15">
        <v>30</v>
      </c>
      <c r="G268" s="15">
        <v>1</v>
      </c>
      <c r="H268" s="10">
        <v>1004914.8049556431</v>
      </c>
      <c r="I268" s="10">
        <v>1000000</v>
      </c>
      <c r="J268" s="10">
        <v>1054914.8049556431</v>
      </c>
      <c r="K268" s="10">
        <v>1050000</v>
      </c>
      <c r="L268" s="10">
        <v>1104914.8049556431</v>
      </c>
      <c r="M268" s="10">
        <v>1100000</v>
      </c>
      <c r="N268" s="10">
        <v>1154914.8049556431</v>
      </c>
      <c r="O268" s="10">
        <v>1150000</v>
      </c>
      <c r="P268" s="16">
        <v>1204914.8049556431</v>
      </c>
      <c r="Q268" s="17">
        <v>1200000</v>
      </c>
      <c r="R268" s="10">
        <f t="shared" si="41"/>
        <v>1098170.8988555269</v>
      </c>
      <c r="S268" s="10">
        <f t="shared" si="42"/>
        <v>1092800</v>
      </c>
      <c r="T268" s="10">
        <f t="shared" si="43"/>
        <v>1152810.8988555269</v>
      </c>
      <c r="U268" s="10">
        <f t="shared" si="44"/>
        <v>1147440</v>
      </c>
      <c r="V268" s="10">
        <f t="shared" si="45"/>
        <v>1207450.8988555269</v>
      </c>
      <c r="W268" s="10">
        <f t="shared" si="46"/>
        <v>1202080</v>
      </c>
      <c r="X268" s="10">
        <f t="shared" si="47"/>
        <v>1262090.8988555269</v>
      </c>
      <c r="Y268" s="10">
        <f t="shared" si="48"/>
        <v>1256720</v>
      </c>
      <c r="Z268" s="10">
        <f t="shared" si="49"/>
        <v>1316730.8988555269</v>
      </c>
      <c r="AA268" s="10">
        <f t="shared" si="50"/>
        <v>1311360</v>
      </c>
    </row>
    <row r="269" spans="1:27" ht="9.75" hidden="1" customHeight="1" x14ac:dyDescent="0.25">
      <c r="A269" s="12">
        <v>264</v>
      </c>
      <c r="B269" s="6" t="s">
        <v>1367</v>
      </c>
      <c r="C269" s="13" t="s">
        <v>1374</v>
      </c>
      <c r="D269" s="14" t="s">
        <v>1367</v>
      </c>
      <c r="E269" s="15">
        <v>1</v>
      </c>
      <c r="F269" s="15">
        <v>30</v>
      </c>
      <c r="G269" s="15">
        <v>1</v>
      </c>
      <c r="H269" s="10">
        <v>391090.39749227918</v>
      </c>
      <c r="I269" s="10">
        <v>1000000</v>
      </c>
      <c r="J269" s="10">
        <v>441090.39749227918</v>
      </c>
      <c r="K269" s="10">
        <v>1050000</v>
      </c>
      <c r="L269" s="10">
        <v>491090.39749227918</v>
      </c>
      <c r="M269" s="10">
        <v>1100000</v>
      </c>
      <c r="N269" s="10">
        <v>541090.39749227918</v>
      </c>
      <c r="O269" s="10">
        <v>1150000</v>
      </c>
      <c r="P269" s="16">
        <v>591090.39749227918</v>
      </c>
      <c r="Q269" s="17">
        <v>1200000</v>
      </c>
      <c r="R269" s="10">
        <f t="shared" si="41"/>
        <v>427383.58637956268</v>
      </c>
      <c r="S269" s="10">
        <f t="shared" si="42"/>
        <v>1092800</v>
      </c>
      <c r="T269" s="10">
        <f t="shared" si="43"/>
        <v>482023.58637956268</v>
      </c>
      <c r="U269" s="10">
        <f t="shared" si="44"/>
        <v>1147440</v>
      </c>
      <c r="V269" s="10">
        <f t="shared" si="45"/>
        <v>536663.58637956274</v>
      </c>
      <c r="W269" s="10">
        <f t="shared" si="46"/>
        <v>1202080</v>
      </c>
      <c r="X269" s="10">
        <f t="shared" si="47"/>
        <v>591303.58637956274</v>
      </c>
      <c r="Y269" s="10">
        <f t="shared" si="48"/>
        <v>1256720</v>
      </c>
      <c r="Z269" s="10">
        <f t="shared" si="49"/>
        <v>645943.58637956274</v>
      </c>
      <c r="AA269" s="10">
        <f t="shared" si="50"/>
        <v>1311360</v>
      </c>
    </row>
    <row r="270" spans="1:27" ht="9.75" hidden="1" customHeight="1" x14ac:dyDescent="0.25">
      <c r="A270" s="12">
        <v>265</v>
      </c>
      <c r="B270" s="6" t="s">
        <v>1375</v>
      </c>
      <c r="C270" s="23" t="s">
        <v>1376</v>
      </c>
      <c r="D270" s="14" t="s">
        <v>1375</v>
      </c>
      <c r="E270" s="15">
        <v>1</v>
      </c>
      <c r="F270" s="15">
        <v>40</v>
      </c>
      <c r="G270" s="15">
        <v>1</v>
      </c>
      <c r="H270" s="10">
        <v>425191.75346246606</v>
      </c>
      <c r="I270" s="10">
        <v>1000000</v>
      </c>
      <c r="J270" s="10">
        <v>475191.75346246606</v>
      </c>
      <c r="K270" s="10">
        <v>1050000</v>
      </c>
      <c r="L270" s="10">
        <v>525191.75346246606</v>
      </c>
      <c r="M270" s="10">
        <v>1100000</v>
      </c>
      <c r="N270" s="10">
        <v>575191.75346246606</v>
      </c>
      <c r="O270" s="10">
        <v>1150000</v>
      </c>
      <c r="P270" s="16">
        <v>625191.75346246606</v>
      </c>
      <c r="Q270" s="17">
        <v>1200000</v>
      </c>
      <c r="R270" s="10">
        <f t="shared" si="41"/>
        <v>464649.5481837829</v>
      </c>
      <c r="S270" s="10">
        <f t="shared" si="42"/>
        <v>1092800</v>
      </c>
      <c r="T270" s="10">
        <f t="shared" si="43"/>
        <v>519289.5481837829</v>
      </c>
      <c r="U270" s="10">
        <f t="shared" si="44"/>
        <v>1147440</v>
      </c>
      <c r="V270" s="10">
        <f t="shared" si="45"/>
        <v>573929.54818378296</v>
      </c>
      <c r="W270" s="10">
        <f t="shared" si="46"/>
        <v>1202080</v>
      </c>
      <c r="X270" s="10">
        <f t="shared" si="47"/>
        <v>628569.54818378296</v>
      </c>
      <c r="Y270" s="10">
        <f t="shared" si="48"/>
        <v>1256720</v>
      </c>
      <c r="Z270" s="10">
        <f t="shared" si="49"/>
        <v>683209.54818378296</v>
      </c>
      <c r="AA270" s="10">
        <f t="shared" si="50"/>
        <v>1311360</v>
      </c>
    </row>
    <row r="271" spans="1:27" ht="9.75" hidden="1" customHeight="1" x14ac:dyDescent="0.25">
      <c r="A271" s="12">
        <v>266</v>
      </c>
      <c r="B271" s="6" t="s">
        <v>1375</v>
      </c>
      <c r="C271" s="23" t="s">
        <v>1217</v>
      </c>
      <c r="D271" s="14" t="s">
        <v>1375</v>
      </c>
      <c r="E271" s="15">
        <v>1</v>
      </c>
      <c r="F271" s="15">
        <v>40</v>
      </c>
      <c r="G271" s="15">
        <v>1</v>
      </c>
      <c r="H271" s="10">
        <v>903922.27519569593</v>
      </c>
      <c r="I271" s="10">
        <v>1000000</v>
      </c>
      <c r="J271" s="10">
        <v>953922.27519569593</v>
      </c>
      <c r="K271" s="10">
        <v>1050000</v>
      </c>
      <c r="L271" s="10">
        <v>1003922.2751956959</v>
      </c>
      <c r="M271" s="10">
        <v>1100000</v>
      </c>
      <c r="N271" s="10">
        <v>1053922.2751956959</v>
      </c>
      <c r="O271" s="10">
        <v>1150000</v>
      </c>
      <c r="P271" s="16">
        <v>1103922.2751956959</v>
      </c>
      <c r="Q271" s="17">
        <v>1200000</v>
      </c>
      <c r="R271" s="10">
        <f t="shared" si="41"/>
        <v>987806.26233385655</v>
      </c>
      <c r="S271" s="10">
        <f t="shared" si="42"/>
        <v>1092800</v>
      </c>
      <c r="T271" s="10">
        <f t="shared" si="43"/>
        <v>1042446.2623338565</v>
      </c>
      <c r="U271" s="10">
        <f t="shared" si="44"/>
        <v>1147440</v>
      </c>
      <c r="V271" s="10">
        <f t="shared" si="45"/>
        <v>1097086.2623338564</v>
      </c>
      <c r="W271" s="10">
        <f t="shared" si="46"/>
        <v>1202080</v>
      </c>
      <c r="X271" s="10">
        <f t="shared" si="47"/>
        <v>1151726.2623338564</v>
      </c>
      <c r="Y271" s="10">
        <f t="shared" si="48"/>
        <v>1256720</v>
      </c>
      <c r="Z271" s="10">
        <f t="shared" si="49"/>
        <v>1206366.2623338564</v>
      </c>
      <c r="AA271" s="10">
        <f t="shared" si="50"/>
        <v>1311360</v>
      </c>
    </row>
    <row r="272" spans="1:27" ht="9.75" hidden="1" customHeight="1" x14ac:dyDescent="0.25">
      <c r="A272" s="12">
        <v>267</v>
      </c>
      <c r="B272" s="6" t="s">
        <v>1375</v>
      </c>
      <c r="C272" s="23" t="s">
        <v>704</v>
      </c>
      <c r="D272" s="14" t="s">
        <v>1375</v>
      </c>
      <c r="E272" s="15">
        <v>4</v>
      </c>
      <c r="F272" s="15">
        <v>22</v>
      </c>
      <c r="G272" s="15">
        <v>1</v>
      </c>
      <c r="H272" s="10">
        <v>2822690.3130549327</v>
      </c>
      <c r="I272" s="10">
        <v>1000000</v>
      </c>
      <c r="J272" s="10">
        <v>2872690.3130549327</v>
      </c>
      <c r="K272" s="10">
        <v>1050000</v>
      </c>
      <c r="L272" s="10">
        <v>2922690.3130549327</v>
      </c>
      <c r="M272" s="10">
        <v>1100000</v>
      </c>
      <c r="N272" s="10">
        <v>2972690.3130549327</v>
      </c>
      <c r="O272" s="10">
        <v>1150000</v>
      </c>
      <c r="P272" s="16">
        <v>3022690.3130549327</v>
      </c>
      <c r="Q272" s="17">
        <v>1200000</v>
      </c>
      <c r="R272" s="10">
        <f t="shared" si="41"/>
        <v>3084635.9741064305</v>
      </c>
      <c r="S272" s="10">
        <f t="shared" si="42"/>
        <v>1092800</v>
      </c>
      <c r="T272" s="10">
        <f t="shared" si="43"/>
        <v>3139275.9741064305</v>
      </c>
      <c r="U272" s="10">
        <f t="shared" si="44"/>
        <v>1147440</v>
      </c>
      <c r="V272" s="10">
        <f t="shared" si="45"/>
        <v>3193915.9741064305</v>
      </c>
      <c r="W272" s="10">
        <f t="shared" si="46"/>
        <v>1202080</v>
      </c>
      <c r="X272" s="10">
        <f t="shared" si="47"/>
        <v>3248555.9741064305</v>
      </c>
      <c r="Y272" s="10">
        <f t="shared" si="48"/>
        <v>1256720</v>
      </c>
      <c r="Z272" s="10">
        <f t="shared" si="49"/>
        <v>3303195.9741064305</v>
      </c>
      <c r="AA272" s="10">
        <f t="shared" si="50"/>
        <v>1311360</v>
      </c>
    </row>
    <row r="273" spans="1:27" ht="9.75" hidden="1" customHeight="1" x14ac:dyDescent="0.25">
      <c r="A273" s="12">
        <v>268</v>
      </c>
      <c r="B273" s="6" t="s">
        <v>1375</v>
      </c>
      <c r="C273" s="23" t="s">
        <v>1217</v>
      </c>
      <c r="D273" s="14" t="s">
        <v>1375</v>
      </c>
      <c r="E273" s="15">
        <v>1</v>
      </c>
      <c r="F273" s="15">
        <v>20</v>
      </c>
      <c r="G273" s="15">
        <v>1</v>
      </c>
      <c r="H273" s="10">
        <v>667735.60171906208</v>
      </c>
      <c r="I273" s="10">
        <v>1000000</v>
      </c>
      <c r="J273" s="10">
        <v>717735.60171906208</v>
      </c>
      <c r="K273" s="10">
        <v>1050000</v>
      </c>
      <c r="L273" s="10">
        <v>767735.60171906208</v>
      </c>
      <c r="M273" s="10">
        <v>1100000</v>
      </c>
      <c r="N273" s="10">
        <v>817735.60171906208</v>
      </c>
      <c r="O273" s="10">
        <v>1150000</v>
      </c>
      <c r="P273" s="16">
        <v>867735.60171906208</v>
      </c>
      <c r="Q273" s="17">
        <v>1200000</v>
      </c>
      <c r="R273" s="10">
        <f t="shared" si="41"/>
        <v>729701.46555859107</v>
      </c>
      <c r="S273" s="10">
        <f t="shared" si="42"/>
        <v>1092800</v>
      </c>
      <c r="T273" s="10">
        <f t="shared" si="43"/>
        <v>784341.46555859107</v>
      </c>
      <c r="U273" s="10">
        <f t="shared" si="44"/>
        <v>1147440</v>
      </c>
      <c r="V273" s="10">
        <f t="shared" si="45"/>
        <v>838981.46555859107</v>
      </c>
      <c r="W273" s="10">
        <f t="shared" si="46"/>
        <v>1202080</v>
      </c>
      <c r="X273" s="10">
        <f t="shared" si="47"/>
        <v>893621.46555859107</v>
      </c>
      <c r="Y273" s="10">
        <f t="shared" si="48"/>
        <v>1256720</v>
      </c>
      <c r="Z273" s="10">
        <f t="shared" si="49"/>
        <v>948261.46555859107</v>
      </c>
      <c r="AA273" s="10">
        <f t="shared" si="50"/>
        <v>1311360</v>
      </c>
    </row>
    <row r="274" spans="1:27" ht="9.75" hidden="1" customHeight="1" x14ac:dyDescent="0.25">
      <c r="A274" s="12">
        <v>269</v>
      </c>
      <c r="B274" s="6" t="s">
        <v>1375</v>
      </c>
      <c r="C274" s="23" t="s">
        <v>1376</v>
      </c>
      <c r="D274" s="14" t="s">
        <v>1375</v>
      </c>
      <c r="E274" s="15">
        <v>1</v>
      </c>
      <c r="F274" s="15">
        <v>20</v>
      </c>
      <c r="G274" s="15">
        <v>1</v>
      </c>
      <c r="H274" s="10">
        <v>367342.21319464105</v>
      </c>
      <c r="I274" s="10">
        <v>1000000</v>
      </c>
      <c r="J274" s="10">
        <v>417342.21319464105</v>
      </c>
      <c r="K274" s="10">
        <v>1050000</v>
      </c>
      <c r="L274" s="10">
        <v>467342.21319464105</v>
      </c>
      <c r="M274" s="10">
        <v>1100000</v>
      </c>
      <c r="N274" s="10">
        <v>517342.21319464105</v>
      </c>
      <c r="O274" s="10">
        <v>1150000</v>
      </c>
      <c r="P274" s="16">
        <v>567342.21319464105</v>
      </c>
      <c r="Q274" s="17">
        <v>1200000</v>
      </c>
      <c r="R274" s="10">
        <f t="shared" si="41"/>
        <v>401431.57057910372</v>
      </c>
      <c r="S274" s="10">
        <f t="shared" si="42"/>
        <v>1092800</v>
      </c>
      <c r="T274" s="10">
        <f t="shared" si="43"/>
        <v>456071.57057910372</v>
      </c>
      <c r="U274" s="10">
        <f t="shared" si="44"/>
        <v>1147440</v>
      </c>
      <c r="V274" s="10">
        <f t="shared" si="45"/>
        <v>510711.57057910372</v>
      </c>
      <c r="W274" s="10">
        <f t="shared" si="46"/>
        <v>1202080</v>
      </c>
      <c r="X274" s="10">
        <f t="shared" si="47"/>
        <v>565351.57057910378</v>
      </c>
      <c r="Y274" s="10">
        <f t="shared" si="48"/>
        <v>1256720</v>
      </c>
      <c r="Z274" s="10">
        <f t="shared" si="49"/>
        <v>619991.57057910378</v>
      </c>
      <c r="AA274" s="10">
        <f t="shared" si="50"/>
        <v>1311360</v>
      </c>
    </row>
    <row r="275" spans="1:27" ht="9.75" hidden="1" customHeight="1" x14ac:dyDescent="0.25">
      <c r="A275" s="12">
        <v>270</v>
      </c>
      <c r="B275" s="6" t="s">
        <v>1375</v>
      </c>
      <c r="C275" s="23" t="s">
        <v>1377</v>
      </c>
      <c r="D275" s="14" t="s">
        <v>1375</v>
      </c>
      <c r="E275" s="15">
        <v>1</v>
      </c>
      <c r="F275" s="15">
        <v>110</v>
      </c>
      <c r="G275" s="15">
        <v>1</v>
      </c>
      <c r="H275" s="10">
        <v>936712.09301526938</v>
      </c>
      <c r="I275" s="10">
        <v>1000000</v>
      </c>
      <c r="J275" s="10">
        <v>986712.09301526938</v>
      </c>
      <c r="K275" s="10">
        <v>1050000</v>
      </c>
      <c r="L275" s="10">
        <v>1036712.0930152694</v>
      </c>
      <c r="M275" s="10">
        <v>1100000</v>
      </c>
      <c r="N275" s="10">
        <v>1086712.0930152694</v>
      </c>
      <c r="O275" s="10">
        <v>1150000</v>
      </c>
      <c r="P275" s="16">
        <v>1136712.0930152694</v>
      </c>
      <c r="Q275" s="17">
        <v>1200000</v>
      </c>
      <c r="R275" s="10">
        <f t="shared" si="41"/>
        <v>1023638.9752470864</v>
      </c>
      <c r="S275" s="10">
        <f t="shared" si="42"/>
        <v>1092800</v>
      </c>
      <c r="T275" s="10">
        <f t="shared" si="43"/>
        <v>1078278.9752470865</v>
      </c>
      <c r="U275" s="10">
        <f t="shared" si="44"/>
        <v>1147440</v>
      </c>
      <c r="V275" s="10">
        <f t="shared" si="45"/>
        <v>1132918.9752470865</v>
      </c>
      <c r="W275" s="10">
        <f t="shared" si="46"/>
        <v>1202080</v>
      </c>
      <c r="X275" s="10">
        <f t="shared" si="47"/>
        <v>1187558.9752470863</v>
      </c>
      <c r="Y275" s="10">
        <f t="shared" si="48"/>
        <v>1256720</v>
      </c>
      <c r="Z275" s="10">
        <f t="shared" si="49"/>
        <v>1242198.9752470863</v>
      </c>
      <c r="AA275" s="10">
        <f t="shared" si="50"/>
        <v>1311360</v>
      </c>
    </row>
    <row r="276" spans="1:27" ht="9.75" hidden="1" customHeight="1" x14ac:dyDescent="0.25">
      <c r="A276" s="12">
        <v>271</v>
      </c>
      <c r="B276" s="6" t="s">
        <v>1365</v>
      </c>
      <c r="C276" s="22" t="s">
        <v>565</v>
      </c>
      <c r="D276" s="21" t="s">
        <v>1365</v>
      </c>
      <c r="E276" s="15">
        <v>7</v>
      </c>
      <c r="F276" s="15">
        <v>41</v>
      </c>
      <c r="G276" s="15">
        <v>1</v>
      </c>
      <c r="H276" s="10">
        <v>6912573.6948443111</v>
      </c>
      <c r="I276" s="10">
        <v>1000000</v>
      </c>
      <c r="J276" s="10">
        <v>6962573.6948443111</v>
      </c>
      <c r="K276" s="10">
        <v>1050000</v>
      </c>
      <c r="L276" s="10">
        <v>7012573.6948443111</v>
      </c>
      <c r="M276" s="10">
        <v>1100000</v>
      </c>
      <c r="N276" s="10">
        <v>7062573.6948443111</v>
      </c>
      <c r="O276" s="10">
        <v>1150000</v>
      </c>
      <c r="P276" s="16">
        <v>7112573.6948443111</v>
      </c>
      <c r="Q276" s="17">
        <v>1200000</v>
      </c>
      <c r="R276" s="10">
        <f t="shared" si="41"/>
        <v>7554060.5337258633</v>
      </c>
      <c r="S276" s="10">
        <f t="shared" si="42"/>
        <v>1092800</v>
      </c>
      <c r="T276" s="10">
        <f t="shared" si="43"/>
        <v>7608700.5337258633</v>
      </c>
      <c r="U276" s="10">
        <f t="shared" si="44"/>
        <v>1147440</v>
      </c>
      <c r="V276" s="10">
        <f t="shared" si="45"/>
        <v>7663340.5337258633</v>
      </c>
      <c r="W276" s="10">
        <f t="shared" si="46"/>
        <v>1202080</v>
      </c>
      <c r="X276" s="10">
        <f t="shared" si="47"/>
        <v>7717980.5337258633</v>
      </c>
      <c r="Y276" s="10">
        <f t="shared" si="48"/>
        <v>1256720</v>
      </c>
      <c r="Z276" s="10">
        <f t="shared" si="49"/>
        <v>7772620.5337258633</v>
      </c>
      <c r="AA276" s="10">
        <f t="shared" si="50"/>
        <v>1311360</v>
      </c>
    </row>
    <row r="277" spans="1:27" ht="9.75" hidden="1" customHeight="1" x14ac:dyDescent="0.25">
      <c r="A277" s="12">
        <v>272</v>
      </c>
      <c r="B277" s="6" t="s">
        <v>1375</v>
      </c>
      <c r="C277" s="22" t="s">
        <v>1378</v>
      </c>
      <c r="D277" s="14" t="s">
        <v>1375</v>
      </c>
      <c r="E277" s="15">
        <v>1</v>
      </c>
      <c r="F277" s="15">
        <v>50</v>
      </c>
      <c r="G277" s="15">
        <v>1</v>
      </c>
      <c r="H277" s="10">
        <v>3238286.2910000002</v>
      </c>
      <c r="I277" s="10">
        <v>1000000</v>
      </c>
      <c r="J277" s="10">
        <v>3288286.2910000002</v>
      </c>
      <c r="K277" s="10">
        <v>1050000</v>
      </c>
      <c r="L277" s="10">
        <v>3338286.2910000002</v>
      </c>
      <c r="M277" s="10">
        <v>1100000</v>
      </c>
      <c r="N277" s="10">
        <v>3388286.2910000002</v>
      </c>
      <c r="O277" s="10">
        <v>1150000</v>
      </c>
      <c r="P277" s="16">
        <v>3438286.2910000002</v>
      </c>
      <c r="Q277" s="17">
        <v>1200000</v>
      </c>
      <c r="R277" s="10">
        <f t="shared" si="41"/>
        <v>3538799.2588048</v>
      </c>
      <c r="S277" s="10">
        <f t="shared" si="42"/>
        <v>1092800</v>
      </c>
      <c r="T277" s="10">
        <f t="shared" si="43"/>
        <v>3593439.2588048</v>
      </c>
      <c r="U277" s="10">
        <f t="shared" si="44"/>
        <v>1147440</v>
      </c>
      <c r="V277" s="10">
        <f t="shared" si="45"/>
        <v>3648079.2588048</v>
      </c>
      <c r="W277" s="10">
        <f t="shared" si="46"/>
        <v>1202080</v>
      </c>
      <c r="X277" s="10">
        <f t="shared" si="47"/>
        <v>3702719.2588048</v>
      </c>
      <c r="Y277" s="10">
        <f t="shared" si="48"/>
        <v>1256720</v>
      </c>
      <c r="Z277" s="10">
        <f t="shared" si="49"/>
        <v>3757359.2588048</v>
      </c>
      <c r="AA277" s="10">
        <f t="shared" si="50"/>
        <v>1311360</v>
      </c>
    </row>
    <row r="278" spans="1:27" ht="9.75" hidden="1" customHeight="1" x14ac:dyDescent="0.25">
      <c r="A278" s="12">
        <v>273</v>
      </c>
      <c r="B278" s="6" t="s">
        <v>1375</v>
      </c>
      <c r="C278" s="22" t="s">
        <v>1379</v>
      </c>
      <c r="D278" s="14" t="s">
        <v>1375</v>
      </c>
      <c r="E278" s="15">
        <v>5</v>
      </c>
      <c r="F278" s="15">
        <v>15</v>
      </c>
      <c r="G278" s="15">
        <v>1</v>
      </c>
      <c r="H278" s="10">
        <v>807126.94032855914</v>
      </c>
      <c r="I278" s="10">
        <v>1000000</v>
      </c>
      <c r="J278" s="10">
        <v>857126.94032855914</v>
      </c>
      <c r="K278" s="10">
        <v>1050000</v>
      </c>
      <c r="L278" s="10">
        <v>907126.94032855914</v>
      </c>
      <c r="M278" s="10">
        <v>1100000</v>
      </c>
      <c r="N278" s="10">
        <v>957126.94032855914</v>
      </c>
      <c r="O278" s="10">
        <v>1150000</v>
      </c>
      <c r="P278" s="16">
        <v>1007126.9403285591</v>
      </c>
      <c r="Q278" s="17">
        <v>1200000</v>
      </c>
      <c r="R278" s="10">
        <f t="shared" si="41"/>
        <v>882028.32039104938</v>
      </c>
      <c r="S278" s="10">
        <f t="shared" si="42"/>
        <v>1092800</v>
      </c>
      <c r="T278" s="10">
        <f t="shared" si="43"/>
        <v>936668.32039104938</v>
      </c>
      <c r="U278" s="10">
        <f t="shared" si="44"/>
        <v>1147440</v>
      </c>
      <c r="V278" s="10">
        <f t="shared" si="45"/>
        <v>991308.32039104938</v>
      </c>
      <c r="W278" s="10">
        <f t="shared" si="46"/>
        <v>1202080</v>
      </c>
      <c r="X278" s="10">
        <f t="shared" si="47"/>
        <v>1045948.3203910494</v>
      </c>
      <c r="Y278" s="10">
        <f t="shared" si="48"/>
        <v>1256720</v>
      </c>
      <c r="Z278" s="10">
        <f t="shared" si="49"/>
        <v>1100588.3203910494</v>
      </c>
      <c r="AA278" s="10">
        <f t="shared" si="50"/>
        <v>1311360</v>
      </c>
    </row>
    <row r="279" spans="1:27" ht="9.75" hidden="1" customHeight="1" x14ac:dyDescent="0.25">
      <c r="A279" s="12">
        <v>274</v>
      </c>
      <c r="B279" s="6" t="s">
        <v>1375</v>
      </c>
      <c r="C279" s="22" t="s">
        <v>1378</v>
      </c>
      <c r="D279" s="14" t="s">
        <v>1375</v>
      </c>
      <c r="E279" s="15">
        <v>1</v>
      </c>
      <c r="F279" s="15">
        <v>50</v>
      </c>
      <c r="G279" s="15">
        <v>1</v>
      </c>
      <c r="H279" s="10">
        <v>3238286.2910000002</v>
      </c>
      <c r="I279" s="10">
        <v>1000000</v>
      </c>
      <c r="J279" s="10">
        <v>3288286.2910000002</v>
      </c>
      <c r="K279" s="10">
        <v>1050000</v>
      </c>
      <c r="L279" s="10">
        <v>3338286.2910000002</v>
      </c>
      <c r="M279" s="10">
        <v>1100000</v>
      </c>
      <c r="N279" s="10">
        <v>3388286.2910000002</v>
      </c>
      <c r="O279" s="10">
        <v>1150000</v>
      </c>
      <c r="P279" s="16">
        <v>3438286.2910000002</v>
      </c>
      <c r="Q279" s="17">
        <v>1200000</v>
      </c>
      <c r="R279" s="10">
        <f t="shared" si="41"/>
        <v>3538799.2588048</v>
      </c>
      <c r="S279" s="10">
        <f t="shared" si="42"/>
        <v>1092800</v>
      </c>
      <c r="T279" s="10">
        <f t="shared" si="43"/>
        <v>3593439.2588048</v>
      </c>
      <c r="U279" s="10">
        <f t="shared" si="44"/>
        <v>1147440</v>
      </c>
      <c r="V279" s="10">
        <f t="shared" si="45"/>
        <v>3648079.2588048</v>
      </c>
      <c r="W279" s="10">
        <f t="shared" si="46"/>
        <v>1202080</v>
      </c>
      <c r="X279" s="10">
        <f t="shared" si="47"/>
        <v>3702719.2588048</v>
      </c>
      <c r="Y279" s="10">
        <f t="shared" si="48"/>
        <v>1256720</v>
      </c>
      <c r="Z279" s="10">
        <f t="shared" si="49"/>
        <v>3757359.2588048</v>
      </c>
      <c r="AA279" s="10">
        <f t="shared" si="50"/>
        <v>1311360</v>
      </c>
    </row>
    <row r="280" spans="1:27" ht="9.75" hidden="1" customHeight="1" x14ac:dyDescent="0.25">
      <c r="A280" s="12">
        <v>275</v>
      </c>
      <c r="B280" s="6" t="s">
        <v>1375</v>
      </c>
      <c r="C280" s="22" t="s">
        <v>454</v>
      </c>
      <c r="D280" s="14" t="s">
        <v>1375</v>
      </c>
      <c r="E280" s="15">
        <v>6</v>
      </c>
      <c r="F280" s="15">
        <v>30</v>
      </c>
      <c r="G280" s="15">
        <v>1</v>
      </c>
      <c r="H280" s="10">
        <v>4673564.5972588863</v>
      </c>
      <c r="I280" s="10">
        <v>1000000</v>
      </c>
      <c r="J280" s="10">
        <v>4723564.5972588863</v>
      </c>
      <c r="K280" s="10">
        <v>1050000</v>
      </c>
      <c r="L280" s="10">
        <v>4773564.5972588863</v>
      </c>
      <c r="M280" s="10">
        <v>1100000</v>
      </c>
      <c r="N280" s="10">
        <v>4823564.5972588863</v>
      </c>
      <c r="O280" s="10">
        <v>1150000</v>
      </c>
      <c r="P280" s="16">
        <v>4873564.5972588863</v>
      </c>
      <c r="Q280" s="17">
        <v>1200000</v>
      </c>
      <c r="R280" s="10">
        <f t="shared" si="41"/>
        <v>5107271.3918845113</v>
      </c>
      <c r="S280" s="10">
        <f t="shared" si="42"/>
        <v>1092800</v>
      </c>
      <c r="T280" s="10">
        <f t="shared" si="43"/>
        <v>5161911.3918845113</v>
      </c>
      <c r="U280" s="10">
        <f t="shared" si="44"/>
        <v>1147440</v>
      </c>
      <c r="V280" s="10">
        <f t="shared" si="45"/>
        <v>5216551.3918845113</v>
      </c>
      <c r="W280" s="10">
        <f t="shared" si="46"/>
        <v>1202080</v>
      </c>
      <c r="X280" s="10">
        <f t="shared" si="47"/>
        <v>5271191.3918845113</v>
      </c>
      <c r="Y280" s="10">
        <f t="shared" si="48"/>
        <v>1256720</v>
      </c>
      <c r="Z280" s="10">
        <f t="shared" si="49"/>
        <v>5325831.3918845113</v>
      </c>
      <c r="AA280" s="10">
        <f t="shared" si="50"/>
        <v>1311360</v>
      </c>
    </row>
    <row r="281" spans="1:27" ht="9.75" hidden="1" customHeight="1" x14ac:dyDescent="0.25">
      <c r="A281" s="12">
        <v>276</v>
      </c>
      <c r="B281" s="6" t="s">
        <v>221</v>
      </c>
      <c r="C281" s="23" t="s">
        <v>444</v>
      </c>
      <c r="D281" s="21" t="s">
        <v>221</v>
      </c>
      <c r="E281" s="15">
        <v>2</v>
      </c>
      <c r="F281" s="15">
        <v>50</v>
      </c>
      <c r="G281" s="15">
        <v>1</v>
      </c>
      <c r="H281" s="10">
        <v>2949033.1088159978</v>
      </c>
      <c r="I281" s="10">
        <v>1000000</v>
      </c>
      <c r="J281" s="10">
        <v>2999033.1088159978</v>
      </c>
      <c r="K281" s="10">
        <v>1050000</v>
      </c>
      <c r="L281" s="10">
        <v>3049033.1088159978</v>
      </c>
      <c r="M281" s="10">
        <v>1100000</v>
      </c>
      <c r="N281" s="10">
        <v>3099033.1088159978</v>
      </c>
      <c r="O281" s="10">
        <v>1150000</v>
      </c>
      <c r="P281" s="16">
        <v>3149033.1088159978</v>
      </c>
      <c r="Q281" s="17">
        <v>1200000</v>
      </c>
      <c r="R281" s="10">
        <f t="shared" si="41"/>
        <v>3222703.3813141226</v>
      </c>
      <c r="S281" s="10">
        <f t="shared" si="42"/>
        <v>1092800</v>
      </c>
      <c r="T281" s="10">
        <f t="shared" si="43"/>
        <v>3277343.3813141226</v>
      </c>
      <c r="U281" s="10">
        <f t="shared" si="44"/>
        <v>1147440</v>
      </c>
      <c r="V281" s="10">
        <f t="shared" si="45"/>
        <v>3331983.3813141226</v>
      </c>
      <c r="W281" s="10">
        <f t="shared" si="46"/>
        <v>1202080</v>
      </c>
      <c r="X281" s="10">
        <f t="shared" si="47"/>
        <v>3386623.3813141226</v>
      </c>
      <c r="Y281" s="10">
        <f t="shared" si="48"/>
        <v>1256720</v>
      </c>
      <c r="Z281" s="10">
        <f t="shared" si="49"/>
        <v>3441263.3813141226</v>
      </c>
      <c r="AA281" s="10">
        <f t="shared" si="50"/>
        <v>1311360</v>
      </c>
    </row>
    <row r="282" spans="1:27" ht="9.75" hidden="1" customHeight="1" x14ac:dyDescent="0.25">
      <c r="A282" s="12">
        <v>277</v>
      </c>
      <c r="B282" s="6" t="s">
        <v>1375</v>
      </c>
      <c r="C282" s="23" t="s">
        <v>428</v>
      </c>
      <c r="D282" s="14" t="s">
        <v>1375</v>
      </c>
      <c r="E282" s="15">
        <v>4</v>
      </c>
      <c r="F282" s="15">
        <v>45</v>
      </c>
      <c r="G282" s="15">
        <v>1</v>
      </c>
      <c r="H282" s="10">
        <v>5076446.2010161057</v>
      </c>
      <c r="I282" s="10">
        <v>1000000</v>
      </c>
      <c r="J282" s="10">
        <v>5126446.2010161057</v>
      </c>
      <c r="K282" s="10">
        <v>1050000</v>
      </c>
      <c r="L282" s="10">
        <v>5176446.2010161057</v>
      </c>
      <c r="M282" s="10">
        <v>1100000</v>
      </c>
      <c r="N282" s="10">
        <v>5226446.2010161057</v>
      </c>
      <c r="O282" s="10">
        <v>1150000</v>
      </c>
      <c r="P282" s="16">
        <v>5276446.2010161057</v>
      </c>
      <c r="Q282" s="17">
        <v>1200000</v>
      </c>
      <c r="R282" s="10">
        <f t="shared" si="41"/>
        <v>5547540.4084704006</v>
      </c>
      <c r="S282" s="10">
        <f t="shared" si="42"/>
        <v>1092800</v>
      </c>
      <c r="T282" s="10">
        <f t="shared" si="43"/>
        <v>5602180.4084704006</v>
      </c>
      <c r="U282" s="10">
        <f t="shared" si="44"/>
        <v>1147440</v>
      </c>
      <c r="V282" s="10">
        <f t="shared" si="45"/>
        <v>5656820.4084704006</v>
      </c>
      <c r="W282" s="10">
        <f t="shared" si="46"/>
        <v>1202080</v>
      </c>
      <c r="X282" s="10">
        <f t="shared" si="47"/>
        <v>5711460.4084704006</v>
      </c>
      <c r="Y282" s="10">
        <f t="shared" si="48"/>
        <v>1256720</v>
      </c>
      <c r="Z282" s="10">
        <f t="shared" si="49"/>
        <v>5766100.4084704006</v>
      </c>
      <c r="AA282" s="10">
        <f t="shared" si="50"/>
        <v>1311360</v>
      </c>
    </row>
    <row r="283" spans="1:27" ht="9.75" hidden="1" customHeight="1" x14ac:dyDescent="0.25">
      <c r="A283" s="12">
        <v>278</v>
      </c>
      <c r="B283" s="6" t="s">
        <v>221</v>
      </c>
      <c r="C283" s="23" t="s">
        <v>428</v>
      </c>
      <c r="D283" s="21" t="s">
        <v>221</v>
      </c>
      <c r="E283" s="15">
        <v>4</v>
      </c>
      <c r="F283" s="15">
        <v>79</v>
      </c>
      <c r="G283" s="15">
        <v>1</v>
      </c>
      <c r="H283" s="10">
        <v>5083948.4993295474</v>
      </c>
      <c r="I283" s="10">
        <v>1000000</v>
      </c>
      <c r="J283" s="10">
        <v>5133948.4993295474</v>
      </c>
      <c r="K283" s="10">
        <v>1050000</v>
      </c>
      <c r="L283" s="10">
        <v>5183948.4993295474</v>
      </c>
      <c r="M283" s="10">
        <v>1100000</v>
      </c>
      <c r="N283" s="10">
        <v>5233948.4993295474</v>
      </c>
      <c r="O283" s="10">
        <v>1150000</v>
      </c>
      <c r="P283" s="16">
        <v>5283948.4993295474</v>
      </c>
      <c r="Q283" s="17">
        <v>1200000</v>
      </c>
      <c r="R283" s="10">
        <f t="shared" si="41"/>
        <v>5555738.920067329</v>
      </c>
      <c r="S283" s="10">
        <f t="shared" si="42"/>
        <v>1092800</v>
      </c>
      <c r="T283" s="10">
        <f t="shared" si="43"/>
        <v>5610378.920067329</v>
      </c>
      <c r="U283" s="10">
        <f t="shared" si="44"/>
        <v>1147440</v>
      </c>
      <c r="V283" s="10">
        <f t="shared" si="45"/>
        <v>5665018.920067329</v>
      </c>
      <c r="W283" s="10">
        <f t="shared" si="46"/>
        <v>1202080</v>
      </c>
      <c r="X283" s="10">
        <f t="shared" si="47"/>
        <v>5719658.920067329</v>
      </c>
      <c r="Y283" s="10">
        <f t="shared" si="48"/>
        <v>1256720</v>
      </c>
      <c r="Z283" s="10">
        <f t="shared" si="49"/>
        <v>5774298.920067329</v>
      </c>
      <c r="AA283" s="10">
        <f t="shared" si="50"/>
        <v>1311360</v>
      </c>
    </row>
    <row r="284" spans="1:27" ht="9.75" hidden="1" customHeight="1" x14ac:dyDescent="0.25">
      <c r="A284" s="12">
        <v>279</v>
      </c>
      <c r="B284" s="6" t="s">
        <v>1365</v>
      </c>
      <c r="C284" s="23" t="s">
        <v>164</v>
      </c>
      <c r="D284" s="21" t="s">
        <v>1365</v>
      </c>
      <c r="E284" s="15">
        <v>1</v>
      </c>
      <c r="F284" s="15">
        <v>60</v>
      </c>
      <c r="G284" s="15">
        <v>1</v>
      </c>
      <c r="H284" s="10">
        <v>2418984.1385103529</v>
      </c>
      <c r="I284" s="10">
        <v>1000000</v>
      </c>
      <c r="J284" s="10">
        <v>2468984.1385103529</v>
      </c>
      <c r="K284" s="10">
        <v>1050000</v>
      </c>
      <c r="L284" s="10">
        <v>2518984.1385103529</v>
      </c>
      <c r="M284" s="10">
        <v>1100000</v>
      </c>
      <c r="N284" s="10">
        <v>2568984.1385103529</v>
      </c>
      <c r="O284" s="10">
        <v>1150000</v>
      </c>
      <c r="P284" s="16">
        <v>2618984.1385103529</v>
      </c>
      <c r="Q284" s="17">
        <v>1200000</v>
      </c>
      <c r="R284" s="10">
        <f t="shared" si="41"/>
        <v>2643465.8665641136</v>
      </c>
      <c r="S284" s="10">
        <f t="shared" si="42"/>
        <v>1092800</v>
      </c>
      <c r="T284" s="10">
        <f t="shared" si="43"/>
        <v>2698105.8665641136</v>
      </c>
      <c r="U284" s="10">
        <f t="shared" si="44"/>
        <v>1147440</v>
      </c>
      <c r="V284" s="10">
        <f t="shared" si="45"/>
        <v>2752745.8665641136</v>
      </c>
      <c r="W284" s="10">
        <f t="shared" si="46"/>
        <v>1202080</v>
      </c>
      <c r="X284" s="10">
        <f t="shared" si="47"/>
        <v>2807385.8665641136</v>
      </c>
      <c r="Y284" s="10">
        <f t="shared" si="48"/>
        <v>1256720</v>
      </c>
      <c r="Z284" s="10">
        <f t="shared" si="49"/>
        <v>2862025.8665641136</v>
      </c>
      <c r="AA284" s="10">
        <f t="shared" si="50"/>
        <v>1311360</v>
      </c>
    </row>
    <row r="285" spans="1:27" ht="9.75" hidden="1" customHeight="1" x14ac:dyDescent="0.25">
      <c r="A285" s="12">
        <v>280</v>
      </c>
      <c r="B285" s="6" t="s">
        <v>1365</v>
      </c>
      <c r="C285" s="23" t="s">
        <v>161</v>
      </c>
      <c r="D285" s="21" t="s">
        <v>1365</v>
      </c>
      <c r="E285" s="15">
        <v>1</v>
      </c>
      <c r="F285" s="15">
        <v>21</v>
      </c>
      <c r="G285" s="15">
        <v>1</v>
      </c>
      <c r="H285" s="10">
        <v>652533.89925467223</v>
      </c>
      <c r="I285" s="10">
        <v>1000000</v>
      </c>
      <c r="J285" s="10">
        <v>702533.89925467223</v>
      </c>
      <c r="K285" s="10">
        <v>1050000</v>
      </c>
      <c r="L285" s="10">
        <v>752533.89925467223</v>
      </c>
      <c r="M285" s="10">
        <v>1100000</v>
      </c>
      <c r="N285" s="10">
        <v>802533.89925467223</v>
      </c>
      <c r="O285" s="10">
        <v>1150000</v>
      </c>
      <c r="P285" s="16">
        <v>852533.89925467223</v>
      </c>
      <c r="Q285" s="17">
        <v>1200000</v>
      </c>
      <c r="R285" s="10">
        <f t="shared" si="41"/>
        <v>713089.04510550585</v>
      </c>
      <c r="S285" s="10">
        <f t="shared" si="42"/>
        <v>1092800</v>
      </c>
      <c r="T285" s="10">
        <f t="shared" si="43"/>
        <v>767729.04510550585</v>
      </c>
      <c r="U285" s="10">
        <f t="shared" si="44"/>
        <v>1147440</v>
      </c>
      <c r="V285" s="10">
        <f t="shared" si="45"/>
        <v>822369.04510550585</v>
      </c>
      <c r="W285" s="10">
        <f t="shared" si="46"/>
        <v>1202080</v>
      </c>
      <c r="X285" s="10">
        <f t="shared" si="47"/>
        <v>877009.04510550585</v>
      </c>
      <c r="Y285" s="10">
        <f t="shared" si="48"/>
        <v>1256720</v>
      </c>
      <c r="Z285" s="10">
        <f t="shared" si="49"/>
        <v>931649.04510550585</v>
      </c>
      <c r="AA285" s="10">
        <f t="shared" si="50"/>
        <v>1311360</v>
      </c>
    </row>
    <row r="286" spans="1:27" ht="9.75" hidden="1" customHeight="1" x14ac:dyDescent="0.25">
      <c r="A286" s="12">
        <v>281</v>
      </c>
      <c r="B286" s="6" t="s">
        <v>221</v>
      </c>
      <c r="C286" s="23" t="s">
        <v>432</v>
      </c>
      <c r="D286" s="21" t="s">
        <v>221</v>
      </c>
      <c r="E286" s="15">
        <v>3</v>
      </c>
      <c r="F286" s="15">
        <v>40</v>
      </c>
      <c r="G286" s="15">
        <v>1</v>
      </c>
      <c r="H286" s="10">
        <v>2454165.143410556</v>
      </c>
      <c r="I286" s="10">
        <v>1000000</v>
      </c>
      <c r="J286" s="10">
        <v>2504165.143410556</v>
      </c>
      <c r="K286" s="10">
        <v>1050000</v>
      </c>
      <c r="L286" s="10">
        <v>2554165.143410556</v>
      </c>
      <c r="M286" s="10">
        <v>1100000</v>
      </c>
      <c r="N286" s="10">
        <v>2604165.143410556</v>
      </c>
      <c r="O286" s="10">
        <v>1150000</v>
      </c>
      <c r="P286" s="16">
        <v>2654165.143410556</v>
      </c>
      <c r="Q286" s="17">
        <v>1200000</v>
      </c>
      <c r="R286" s="10">
        <f t="shared" si="41"/>
        <v>2681911.6687190556</v>
      </c>
      <c r="S286" s="10">
        <f t="shared" si="42"/>
        <v>1092800</v>
      </c>
      <c r="T286" s="10">
        <f t="shared" si="43"/>
        <v>2736551.6687190556</v>
      </c>
      <c r="U286" s="10">
        <f t="shared" si="44"/>
        <v>1147440</v>
      </c>
      <c r="V286" s="10">
        <f t="shared" si="45"/>
        <v>2791191.6687190556</v>
      </c>
      <c r="W286" s="10">
        <f t="shared" si="46"/>
        <v>1202080</v>
      </c>
      <c r="X286" s="10">
        <f t="shared" si="47"/>
        <v>2845831.6687190556</v>
      </c>
      <c r="Y286" s="10">
        <f t="shared" si="48"/>
        <v>1256720</v>
      </c>
      <c r="Z286" s="10">
        <f t="shared" si="49"/>
        <v>2900471.6687190556</v>
      </c>
      <c r="AA286" s="10">
        <f t="shared" si="50"/>
        <v>1311360</v>
      </c>
    </row>
    <row r="287" spans="1:27" ht="9.75" hidden="1" customHeight="1" x14ac:dyDescent="0.25">
      <c r="A287" s="12">
        <v>282</v>
      </c>
      <c r="B287" s="6" t="s">
        <v>221</v>
      </c>
      <c r="C287" s="23" t="s">
        <v>436</v>
      </c>
      <c r="D287" s="21" t="s">
        <v>221</v>
      </c>
      <c r="E287" s="15">
        <v>3</v>
      </c>
      <c r="F287" s="15">
        <v>30</v>
      </c>
      <c r="G287" s="15">
        <v>1</v>
      </c>
      <c r="H287" s="10">
        <v>2110934.9955706252</v>
      </c>
      <c r="I287" s="10">
        <v>1000000</v>
      </c>
      <c r="J287" s="10">
        <v>2160934.9955706252</v>
      </c>
      <c r="K287" s="10">
        <v>1050000</v>
      </c>
      <c r="L287" s="10">
        <v>2210934.9955706252</v>
      </c>
      <c r="M287" s="10">
        <v>1100000</v>
      </c>
      <c r="N287" s="10">
        <v>2260934.9955706252</v>
      </c>
      <c r="O287" s="10">
        <v>1150000</v>
      </c>
      <c r="P287" s="16">
        <v>2310934.9955706252</v>
      </c>
      <c r="Q287" s="17">
        <v>1200000</v>
      </c>
      <c r="R287" s="10">
        <f t="shared" si="41"/>
        <v>2306829.7631595791</v>
      </c>
      <c r="S287" s="10">
        <f t="shared" si="42"/>
        <v>1092800</v>
      </c>
      <c r="T287" s="10">
        <f t="shared" si="43"/>
        <v>2361469.7631595791</v>
      </c>
      <c r="U287" s="10">
        <f t="shared" si="44"/>
        <v>1147440</v>
      </c>
      <c r="V287" s="10">
        <f t="shared" si="45"/>
        <v>2416109.7631595791</v>
      </c>
      <c r="W287" s="10">
        <f t="shared" si="46"/>
        <v>1202080</v>
      </c>
      <c r="X287" s="10">
        <f t="shared" si="47"/>
        <v>2470749.7631595791</v>
      </c>
      <c r="Y287" s="10">
        <f t="shared" si="48"/>
        <v>1256720</v>
      </c>
      <c r="Z287" s="10">
        <f t="shared" si="49"/>
        <v>2525389.7631595791</v>
      </c>
      <c r="AA287" s="10">
        <f t="shared" si="50"/>
        <v>1311360</v>
      </c>
    </row>
    <row r="288" spans="1:27" ht="9.75" hidden="1" customHeight="1" x14ac:dyDescent="0.25">
      <c r="A288" s="12">
        <v>283</v>
      </c>
      <c r="B288" s="6" t="s">
        <v>221</v>
      </c>
      <c r="C288" s="23" t="s">
        <v>620</v>
      </c>
      <c r="D288" s="21" t="s">
        <v>221</v>
      </c>
      <c r="E288" s="15">
        <v>1</v>
      </c>
      <c r="F288" s="15">
        <v>50</v>
      </c>
      <c r="G288" s="15">
        <v>1</v>
      </c>
      <c r="H288" s="10">
        <v>980988.61157984054</v>
      </c>
      <c r="I288" s="10">
        <v>1000000</v>
      </c>
      <c r="J288" s="10">
        <v>1030988.6115798405</v>
      </c>
      <c r="K288" s="10">
        <v>1050000</v>
      </c>
      <c r="L288" s="10">
        <v>1080988.6115798405</v>
      </c>
      <c r="M288" s="10">
        <v>1100000</v>
      </c>
      <c r="N288" s="10">
        <v>1130988.6115798405</v>
      </c>
      <c r="O288" s="10">
        <v>1150000</v>
      </c>
      <c r="P288" s="16">
        <v>1180988.6115798405</v>
      </c>
      <c r="Q288" s="17">
        <v>1200000</v>
      </c>
      <c r="R288" s="10">
        <f t="shared" si="41"/>
        <v>1072024.3547344496</v>
      </c>
      <c r="S288" s="10">
        <f t="shared" si="42"/>
        <v>1092800</v>
      </c>
      <c r="T288" s="10">
        <f t="shared" si="43"/>
        <v>1126664.3547344496</v>
      </c>
      <c r="U288" s="10">
        <f t="shared" si="44"/>
        <v>1147440</v>
      </c>
      <c r="V288" s="10">
        <f t="shared" si="45"/>
        <v>1181304.3547344496</v>
      </c>
      <c r="W288" s="10">
        <f t="shared" si="46"/>
        <v>1202080</v>
      </c>
      <c r="X288" s="10">
        <f t="shared" si="47"/>
        <v>1235944.3547344496</v>
      </c>
      <c r="Y288" s="10">
        <f t="shared" si="48"/>
        <v>1256720</v>
      </c>
      <c r="Z288" s="10">
        <f t="shared" si="49"/>
        <v>1290584.3547344496</v>
      </c>
      <c r="AA288" s="10">
        <f t="shared" si="50"/>
        <v>1311360</v>
      </c>
    </row>
    <row r="289" spans="1:27" ht="9.75" hidden="1" customHeight="1" x14ac:dyDescent="0.25">
      <c r="A289" s="12">
        <v>284</v>
      </c>
      <c r="B289" s="6" t="s">
        <v>221</v>
      </c>
      <c r="C289" s="23" t="s">
        <v>214</v>
      </c>
      <c r="D289" s="21" t="s">
        <v>221</v>
      </c>
      <c r="E289" s="15">
        <v>2</v>
      </c>
      <c r="F289" s="15">
        <v>25</v>
      </c>
      <c r="G289" s="15">
        <v>1</v>
      </c>
      <c r="H289" s="10">
        <v>1342104.2385990152</v>
      </c>
      <c r="I289" s="10">
        <v>1000000</v>
      </c>
      <c r="J289" s="10">
        <v>1392104.2385990152</v>
      </c>
      <c r="K289" s="10">
        <v>1050000</v>
      </c>
      <c r="L289" s="10">
        <v>1442104.2385990152</v>
      </c>
      <c r="M289" s="10">
        <v>1100000</v>
      </c>
      <c r="N289" s="10">
        <v>1492104.2385990152</v>
      </c>
      <c r="O289" s="10">
        <v>1150000</v>
      </c>
      <c r="P289" s="16">
        <v>1542104.2385990152</v>
      </c>
      <c r="Q289" s="17">
        <v>1200000</v>
      </c>
      <c r="R289" s="10">
        <f t="shared" si="41"/>
        <v>1466651.5119410038</v>
      </c>
      <c r="S289" s="10">
        <f t="shared" si="42"/>
        <v>1092800</v>
      </c>
      <c r="T289" s="10">
        <f t="shared" si="43"/>
        <v>1521291.5119410038</v>
      </c>
      <c r="U289" s="10">
        <f t="shared" si="44"/>
        <v>1147440</v>
      </c>
      <c r="V289" s="10">
        <f t="shared" si="45"/>
        <v>1575931.5119410038</v>
      </c>
      <c r="W289" s="10">
        <f t="shared" si="46"/>
        <v>1202080</v>
      </c>
      <c r="X289" s="10">
        <f t="shared" si="47"/>
        <v>1630571.5119410038</v>
      </c>
      <c r="Y289" s="10">
        <f t="shared" si="48"/>
        <v>1256720</v>
      </c>
      <c r="Z289" s="10">
        <f t="shared" si="49"/>
        <v>1685211.5119410038</v>
      </c>
      <c r="AA289" s="10">
        <f t="shared" si="50"/>
        <v>1311360</v>
      </c>
    </row>
    <row r="290" spans="1:27" ht="9.75" hidden="1" customHeight="1" x14ac:dyDescent="0.25">
      <c r="A290" s="12">
        <v>285</v>
      </c>
      <c r="B290" s="6" t="s">
        <v>1375</v>
      </c>
      <c r="C290" s="23" t="s">
        <v>1380</v>
      </c>
      <c r="D290" s="14" t="s">
        <v>1375</v>
      </c>
      <c r="E290" s="15">
        <v>3</v>
      </c>
      <c r="F290" s="15">
        <v>39</v>
      </c>
      <c r="G290" s="15">
        <v>1</v>
      </c>
      <c r="H290" s="10">
        <v>2704639.6030115783</v>
      </c>
      <c r="I290" s="10">
        <v>1000000</v>
      </c>
      <c r="J290" s="10">
        <v>2754639.6030115783</v>
      </c>
      <c r="K290" s="10">
        <v>1050000</v>
      </c>
      <c r="L290" s="10">
        <v>2804639.6030115783</v>
      </c>
      <c r="M290" s="10">
        <v>1100000</v>
      </c>
      <c r="N290" s="10">
        <v>2854639.6030115783</v>
      </c>
      <c r="O290" s="10">
        <v>1150000</v>
      </c>
      <c r="P290" s="16">
        <v>2904639.6030115783</v>
      </c>
      <c r="Q290" s="17">
        <v>1200000</v>
      </c>
      <c r="R290" s="10">
        <f t="shared" si="41"/>
        <v>2955630.1581710526</v>
      </c>
      <c r="S290" s="10">
        <f t="shared" si="42"/>
        <v>1092800</v>
      </c>
      <c r="T290" s="10">
        <f t="shared" si="43"/>
        <v>3010270.1581710526</v>
      </c>
      <c r="U290" s="10">
        <f t="shared" si="44"/>
        <v>1147440</v>
      </c>
      <c r="V290" s="10">
        <f t="shared" si="45"/>
        <v>3064910.1581710526</v>
      </c>
      <c r="W290" s="10">
        <f t="shared" si="46"/>
        <v>1202080</v>
      </c>
      <c r="X290" s="10">
        <f t="shared" si="47"/>
        <v>3119550.1581710526</v>
      </c>
      <c r="Y290" s="10">
        <f t="shared" si="48"/>
        <v>1256720</v>
      </c>
      <c r="Z290" s="10">
        <f t="shared" si="49"/>
        <v>3174190.1581710526</v>
      </c>
      <c r="AA290" s="10">
        <f t="shared" si="50"/>
        <v>1311360</v>
      </c>
    </row>
    <row r="291" spans="1:27" ht="9.75" hidden="1" customHeight="1" x14ac:dyDescent="0.25">
      <c r="A291" s="12">
        <v>286</v>
      </c>
      <c r="B291" s="6" t="s">
        <v>1375</v>
      </c>
      <c r="C291" s="13" t="s">
        <v>1379</v>
      </c>
      <c r="D291" s="14" t="s">
        <v>1375</v>
      </c>
      <c r="E291" s="15">
        <v>5</v>
      </c>
      <c r="F291" s="15">
        <v>66</v>
      </c>
      <c r="G291" s="15">
        <v>1</v>
      </c>
      <c r="H291" s="10">
        <v>10302605.860491455</v>
      </c>
      <c r="I291" s="10">
        <v>1000000</v>
      </c>
      <c r="J291" s="10">
        <v>10352605.860491455</v>
      </c>
      <c r="K291" s="10">
        <v>1050000</v>
      </c>
      <c r="L291" s="10">
        <v>10402605.860491455</v>
      </c>
      <c r="M291" s="10">
        <v>1100000</v>
      </c>
      <c r="N291" s="10">
        <v>10452605.860491455</v>
      </c>
      <c r="O291" s="10">
        <v>1150000</v>
      </c>
      <c r="P291" s="16">
        <v>10502605.860491455</v>
      </c>
      <c r="Q291" s="17">
        <v>1200000</v>
      </c>
      <c r="R291" s="10">
        <f t="shared" si="41"/>
        <v>11258687.684345061</v>
      </c>
      <c r="S291" s="10">
        <f t="shared" si="42"/>
        <v>1092800</v>
      </c>
      <c r="T291" s="10">
        <f t="shared" si="43"/>
        <v>11313327.684345061</v>
      </c>
      <c r="U291" s="10">
        <f t="shared" si="44"/>
        <v>1147440</v>
      </c>
      <c r="V291" s="10">
        <f t="shared" si="45"/>
        <v>11367967.684345061</v>
      </c>
      <c r="W291" s="10">
        <f t="shared" si="46"/>
        <v>1202080</v>
      </c>
      <c r="X291" s="10">
        <f t="shared" si="47"/>
        <v>11422607.684345061</v>
      </c>
      <c r="Y291" s="10">
        <f t="shared" si="48"/>
        <v>1256720</v>
      </c>
      <c r="Z291" s="10">
        <f t="shared" si="49"/>
        <v>11477247.684345061</v>
      </c>
      <c r="AA291" s="10">
        <f t="shared" si="50"/>
        <v>1311360</v>
      </c>
    </row>
    <row r="292" spans="1:27" ht="9.75" hidden="1" customHeight="1" x14ac:dyDescent="0.25">
      <c r="A292" s="12">
        <v>287</v>
      </c>
      <c r="B292" s="6" t="s">
        <v>221</v>
      </c>
      <c r="C292" s="23" t="s">
        <v>167</v>
      </c>
      <c r="D292" s="21" t="s">
        <v>221</v>
      </c>
      <c r="E292" s="15">
        <v>3</v>
      </c>
      <c r="F292" s="15">
        <v>22</v>
      </c>
      <c r="G292" s="15">
        <v>1</v>
      </c>
      <c r="H292" s="10">
        <v>2049893.5683839903</v>
      </c>
      <c r="I292" s="10">
        <v>1000000</v>
      </c>
      <c r="J292" s="10">
        <v>2099893.5683839903</v>
      </c>
      <c r="K292" s="10">
        <v>1050000</v>
      </c>
      <c r="L292" s="10">
        <v>2149893.5683839903</v>
      </c>
      <c r="M292" s="10">
        <v>1100000</v>
      </c>
      <c r="N292" s="10">
        <v>2199893.5683839903</v>
      </c>
      <c r="O292" s="10">
        <v>1150000</v>
      </c>
      <c r="P292" s="16">
        <v>2249893.5683839903</v>
      </c>
      <c r="Q292" s="17">
        <v>1200000</v>
      </c>
      <c r="R292" s="10">
        <f t="shared" si="41"/>
        <v>2240123.6915300246</v>
      </c>
      <c r="S292" s="10">
        <f t="shared" si="42"/>
        <v>1092800</v>
      </c>
      <c r="T292" s="10">
        <f t="shared" si="43"/>
        <v>2294763.6915300246</v>
      </c>
      <c r="U292" s="10">
        <f t="shared" si="44"/>
        <v>1147440</v>
      </c>
      <c r="V292" s="10">
        <f t="shared" si="45"/>
        <v>2349403.6915300246</v>
      </c>
      <c r="W292" s="10">
        <f t="shared" si="46"/>
        <v>1202080</v>
      </c>
      <c r="X292" s="10">
        <f t="shared" si="47"/>
        <v>2404043.6915300246</v>
      </c>
      <c r="Y292" s="10">
        <f t="shared" si="48"/>
        <v>1256720</v>
      </c>
      <c r="Z292" s="10">
        <f t="shared" si="49"/>
        <v>2458683.6915300246</v>
      </c>
      <c r="AA292" s="10">
        <f t="shared" si="50"/>
        <v>1311360</v>
      </c>
    </row>
    <row r="293" spans="1:27" ht="9.75" hidden="1" customHeight="1" x14ac:dyDescent="0.25">
      <c r="A293" s="12">
        <v>288</v>
      </c>
      <c r="B293" s="6" t="s">
        <v>1375</v>
      </c>
      <c r="C293" s="23" t="s">
        <v>860</v>
      </c>
      <c r="D293" s="14" t="s">
        <v>1375</v>
      </c>
      <c r="E293" s="15">
        <v>4</v>
      </c>
      <c r="F293" s="15">
        <v>50</v>
      </c>
      <c r="G293" s="15">
        <v>1</v>
      </c>
      <c r="H293" s="10">
        <v>2926298.4168177936</v>
      </c>
      <c r="I293" s="10">
        <v>1000000</v>
      </c>
      <c r="J293" s="10">
        <v>2976298.4168177936</v>
      </c>
      <c r="K293" s="10">
        <v>1050000</v>
      </c>
      <c r="L293" s="10">
        <v>3026298.4168177936</v>
      </c>
      <c r="M293" s="10">
        <v>1100000</v>
      </c>
      <c r="N293" s="10">
        <v>3076298.4168177936</v>
      </c>
      <c r="O293" s="10">
        <v>1150000</v>
      </c>
      <c r="P293" s="16">
        <v>3126298.4168177936</v>
      </c>
      <c r="Q293" s="17">
        <v>1200000</v>
      </c>
      <c r="R293" s="10">
        <f t="shared" si="41"/>
        <v>3197858.9098984851</v>
      </c>
      <c r="S293" s="10">
        <f t="shared" si="42"/>
        <v>1092800</v>
      </c>
      <c r="T293" s="10">
        <f t="shared" si="43"/>
        <v>3252498.9098984851</v>
      </c>
      <c r="U293" s="10">
        <f t="shared" si="44"/>
        <v>1147440</v>
      </c>
      <c r="V293" s="10">
        <f t="shared" si="45"/>
        <v>3307138.9098984851</v>
      </c>
      <c r="W293" s="10">
        <f t="shared" si="46"/>
        <v>1202080</v>
      </c>
      <c r="X293" s="10">
        <f t="shared" si="47"/>
        <v>3361778.9098984851</v>
      </c>
      <c r="Y293" s="10">
        <f t="shared" si="48"/>
        <v>1256720</v>
      </c>
      <c r="Z293" s="10">
        <f t="shared" si="49"/>
        <v>3416418.9098984851</v>
      </c>
      <c r="AA293" s="10">
        <f t="shared" si="50"/>
        <v>1311360</v>
      </c>
    </row>
    <row r="294" spans="1:27" ht="9.75" hidden="1" customHeight="1" x14ac:dyDescent="0.25">
      <c r="A294" s="12">
        <v>289</v>
      </c>
      <c r="B294" s="6" t="s">
        <v>1375</v>
      </c>
      <c r="C294" s="23" t="s">
        <v>140</v>
      </c>
      <c r="D294" s="14" t="s">
        <v>1375</v>
      </c>
      <c r="E294" s="15">
        <v>1</v>
      </c>
      <c r="F294" s="15">
        <v>32</v>
      </c>
      <c r="G294" s="15">
        <v>1</v>
      </c>
      <c r="H294" s="10">
        <v>584331.18731429847</v>
      </c>
      <c r="I294" s="10">
        <v>1000000</v>
      </c>
      <c r="J294" s="10">
        <v>634331.18731429847</v>
      </c>
      <c r="K294" s="10">
        <v>1050000</v>
      </c>
      <c r="L294" s="10">
        <v>684331.18731429847</v>
      </c>
      <c r="M294" s="10">
        <v>1100000</v>
      </c>
      <c r="N294" s="10">
        <v>734331.18731429847</v>
      </c>
      <c r="O294" s="10">
        <v>1150000</v>
      </c>
      <c r="P294" s="16">
        <v>784331.18731429847</v>
      </c>
      <c r="Q294" s="17">
        <v>1200000</v>
      </c>
      <c r="R294" s="10">
        <f t="shared" si="41"/>
        <v>638557.12149706541</v>
      </c>
      <c r="S294" s="10">
        <f t="shared" si="42"/>
        <v>1092800</v>
      </c>
      <c r="T294" s="10">
        <f t="shared" si="43"/>
        <v>693197.12149706541</v>
      </c>
      <c r="U294" s="10">
        <f t="shared" si="44"/>
        <v>1147440</v>
      </c>
      <c r="V294" s="10">
        <f t="shared" si="45"/>
        <v>747837.12149706541</v>
      </c>
      <c r="W294" s="10">
        <f t="shared" si="46"/>
        <v>1202080</v>
      </c>
      <c r="X294" s="10">
        <f t="shared" si="47"/>
        <v>802477.12149706541</v>
      </c>
      <c r="Y294" s="10">
        <f t="shared" si="48"/>
        <v>1256720</v>
      </c>
      <c r="Z294" s="10">
        <f t="shared" si="49"/>
        <v>857117.12149706541</v>
      </c>
      <c r="AA294" s="10">
        <f t="shared" si="50"/>
        <v>1311360</v>
      </c>
    </row>
    <row r="295" spans="1:27" ht="9.75" hidden="1" customHeight="1" x14ac:dyDescent="0.25">
      <c r="A295" s="12">
        <v>290</v>
      </c>
      <c r="B295" s="6" t="s">
        <v>1375</v>
      </c>
      <c r="C295" s="13" t="s">
        <v>149</v>
      </c>
      <c r="D295" s="14" t="s">
        <v>1375</v>
      </c>
      <c r="E295" s="15">
        <v>1</v>
      </c>
      <c r="F295" s="15">
        <v>65</v>
      </c>
      <c r="G295" s="15">
        <v>1</v>
      </c>
      <c r="H295" s="10">
        <v>1300459.6626882229</v>
      </c>
      <c r="I295" s="10">
        <v>1000000</v>
      </c>
      <c r="J295" s="10">
        <v>1350459.6626882229</v>
      </c>
      <c r="K295" s="10">
        <v>1050000</v>
      </c>
      <c r="L295" s="10">
        <v>1400459.6626882229</v>
      </c>
      <c r="M295" s="10">
        <v>1100000</v>
      </c>
      <c r="N295" s="10">
        <v>1450459.6626882229</v>
      </c>
      <c r="O295" s="10">
        <v>1150000</v>
      </c>
      <c r="P295" s="16">
        <v>1500459.6626882229</v>
      </c>
      <c r="Q295" s="17">
        <v>1200000</v>
      </c>
      <c r="R295" s="10">
        <f t="shared" si="41"/>
        <v>1421142.3193856901</v>
      </c>
      <c r="S295" s="10">
        <f t="shared" si="42"/>
        <v>1092800</v>
      </c>
      <c r="T295" s="10">
        <f t="shared" si="43"/>
        <v>1475782.3193856901</v>
      </c>
      <c r="U295" s="10">
        <f t="shared" si="44"/>
        <v>1147440</v>
      </c>
      <c r="V295" s="10">
        <f t="shared" si="45"/>
        <v>1530422.3193856901</v>
      </c>
      <c r="W295" s="10">
        <f t="shared" si="46"/>
        <v>1202080</v>
      </c>
      <c r="X295" s="10">
        <f t="shared" si="47"/>
        <v>1585062.3193856901</v>
      </c>
      <c r="Y295" s="10">
        <f t="shared" si="48"/>
        <v>1256720</v>
      </c>
      <c r="Z295" s="10">
        <f t="shared" si="49"/>
        <v>1639702.3193856901</v>
      </c>
      <c r="AA295" s="10">
        <f t="shared" si="50"/>
        <v>1311360</v>
      </c>
    </row>
    <row r="296" spans="1:27" ht="9.75" hidden="1" customHeight="1" x14ac:dyDescent="0.25">
      <c r="A296" s="12">
        <v>291</v>
      </c>
      <c r="B296" s="6" t="s">
        <v>1375</v>
      </c>
      <c r="C296" s="13" t="s">
        <v>145</v>
      </c>
      <c r="D296" s="14" t="s">
        <v>1375</v>
      </c>
      <c r="E296" s="15">
        <v>2</v>
      </c>
      <c r="F296" s="15">
        <v>42</v>
      </c>
      <c r="G296" s="15">
        <v>1</v>
      </c>
      <c r="H296" s="10">
        <v>2381134.3614919232</v>
      </c>
      <c r="I296" s="10">
        <v>1000000</v>
      </c>
      <c r="J296" s="10">
        <v>2431134.3614919232</v>
      </c>
      <c r="K296" s="10">
        <v>1050000</v>
      </c>
      <c r="L296" s="10">
        <v>2481134.3614919232</v>
      </c>
      <c r="M296" s="10">
        <v>1100000</v>
      </c>
      <c r="N296" s="10">
        <v>2531134.3614919232</v>
      </c>
      <c r="O296" s="10">
        <v>1150000</v>
      </c>
      <c r="P296" s="16">
        <f>+N296+50000</f>
        <v>2581134.3614919232</v>
      </c>
      <c r="Q296" s="17">
        <v>1200000</v>
      </c>
      <c r="R296" s="10">
        <f t="shared" si="41"/>
        <v>2602103.6302383738</v>
      </c>
      <c r="S296" s="10">
        <f t="shared" si="42"/>
        <v>1092800</v>
      </c>
      <c r="T296" s="10">
        <f t="shared" si="43"/>
        <v>2656743.6302383738</v>
      </c>
      <c r="U296" s="10">
        <f t="shared" si="44"/>
        <v>1147440</v>
      </c>
      <c r="V296" s="10">
        <f t="shared" si="45"/>
        <v>2711383.6302383738</v>
      </c>
      <c r="W296" s="10">
        <f t="shared" si="46"/>
        <v>1202080</v>
      </c>
      <c r="X296" s="10">
        <f t="shared" si="47"/>
        <v>2766023.6302383738</v>
      </c>
      <c r="Y296" s="10">
        <f t="shared" si="48"/>
        <v>1256720</v>
      </c>
      <c r="Z296" s="10">
        <f t="shared" si="49"/>
        <v>2820663.6302383738</v>
      </c>
      <c r="AA296" s="10">
        <f t="shared" si="50"/>
        <v>1311360</v>
      </c>
    </row>
    <row r="297" spans="1:27" ht="9.75" hidden="1" customHeight="1" x14ac:dyDescent="0.25">
      <c r="A297" s="12">
        <v>292</v>
      </c>
      <c r="B297" s="6" t="s">
        <v>1375</v>
      </c>
      <c r="C297" s="13" t="s">
        <v>149</v>
      </c>
      <c r="D297" s="14" t="s">
        <v>1375</v>
      </c>
      <c r="E297" s="15">
        <v>1</v>
      </c>
      <c r="F297" s="15">
        <v>35</v>
      </c>
      <c r="G297" s="15">
        <v>1</v>
      </c>
      <c r="H297" s="10">
        <v>629799.88928358734</v>
      </c>
      <c r="I297" s="10">
        <v>1000000</v>
      </c>
      <c r="J297" s="10">
        <v>679799.88928358734</v>
      </c>
      <c r="K297" s="10">
        <v>1050000</v>
      </c>
      <c r="L297" s="10">
        <v>729799.88928358734</v>
      </c>
      <c r="M297" s="10">
        <v>1100000</v>
      </c>
      <c r="N297" s="10">
        <v>779799.88928358734</v>
      </c>
      <c r="O297" s="10">
        <v>1150000</v>
      </c>
      <c r="P297" s="16">
        <v>829799.88928358734</v>
      </c>
      <c r="Q297" s="17">
        <v>1200000</v>
      </c>
      <c r="R297" s="10">
        <f t="shared" si="41"/>
        <v>688245.31900910428</v>
      </c>
      <c r="S297" s="10">
        <f t="shared" si="42"/>
        <v>1092800</v>
      </c>
      <c r="T297" s="10">
        <f t="shared" si="43"/>
        <v>742885.31900910428</v>
      </c>
      <c r="U297" s="10">
        <f t="shared" si="44"/>
        <v>1147440</v>
      </c>
      <c r="V297" s="10">
        <f t="shared" si="45"/>
        <v>797525.31900910428</v>
      </c>
      <c r="W297" s="10">
        <f t="shared" si="46"/>
        <v>1202080</v>
      </c>
      <c r="X297" s="10">
        <f t="shared" si="47"/>
        <v>852165.31900910428</v>
      </c>
      <c r="Y297" s="10">
        <f t="shared" si="48"/>
        <v>1256720</v>
      </c>
      <c r="Z297" s="10">
        <f t="shared" si="49"/>
        <v>906805.31900910428</v>
      </c>
      <c r="AA297" s="10">
        <f t="shared" si="50"/>
        <v>1311360</v>
      </c>
    </row>
    <row r="298" spans="1:27" ht="9.75" hidden="1" customHeight="1" x14ac:dyDescent="0.25">
      <c r="A298" s="12">
        <v>293</v>
      </c>
      <c r="B298" s="6" t="s">
        <v>1375</v>
      </c>
      <c r="C298" s="13" t="s">
        <v>1381</v>
      </c>
      <c r="D298" s="14" t="s">
        <v>1375</v>
      </c>
      <c r="E298" s="15">
        <v>1</v>
      </c>
      <c r="F298" s="15">
        <v>12</v>
      </c>
      <c r="G298" s="15">
        <v>1</v>
      </c>
      <c r="H298" s="10">
        <v>413824.40746336395</v>
      </c>
      <c r="I298" s="10">
        <v>1000000</v>
      </c>
      <c r="J298" s="10">
        <v>463824.40746336395</v>
      </c>
      <c r="K298" s="10">
        <v>1050000</v>
      </c>
      <c r="L298" s="10">
        <v>513824.40746336395</v>
      </c>
      <c r="M298" s="10">
        <v>1100000</v>
      </c>
      <c r="N298" s="10">
        <v>563824.40746336395</v>
      </c>
      <c r="O298" s="10">
        <v>1150000</v>
      </c>
      <c r="P298" s="16">
        <v>613824.40746336395</v>
      </c>
      <c r="Q298" s="17">
        <v>1200000</v>
      </c>
      <c r="R298" s="10">
        <f t="shared" si="41"/>
        <v>452227.31247596414</v>
      </c>
      <c r="S298" s="10">
        <f t="shared" si="42"/>
        <v>1092800</v>
      </c>
      <c r="T298" s="10">
        <f t="shared" si="43"/>
        <v>506867.31247596414</v>
      </c>
      <c r="U298" s="10">
        <f t="shared" si="44"/>
        <v>1147440</v>
      </c>
      <c r="V298" s="10">
        <f t="shared" si="45"/>
        <v>561507.31247596408</v>
      </c>
      <c r="W298" s="10">
        <f t="shared" si="46"/>
        <v>1202080</v>
      </c>
      <c r="X298" s="10">
        <f t="shared" si="47"/>
        <v>616147.31247596408</v>
      </c>
      <c r="Y298" s="10">
        <f t="shared" si="48"/>
        <v>1256720</v>
      </c>
      <c r="Z298" s="10">
        <f t="shared" si="49"/>
        <v>670787.31247596408</v>
      </c>
      <c r="AA298" s="10">
        <f t="shared" si="50"/>
        <v>1311360</v>
      </c>
    </row>
    <row r="299" spans="1:27" ht="9.75" hidden="1" customHeight="1" x14ac:dyDescent="0.25">
      <c r="A299" s="12">
        <v>294</v>
      </c>
      <c r="B299" s="6" t="s">
        <v>1375</v>
      </c>
      <c r="C299" s="13" t="s">
        <v>1382</v>
      </c>
      <c r="D299" s="14" t="s">
        <v>1375</v>
      </c>
      <c r="E299" s="15">
        <v>1</v>
      </c>
      <c r="F299" s="15">
        <v>30</v>
      </c>
      <c r="G299" s="15">
        <v>1</v>
      </c>
      <c r="H299" s="10">
        <v>709369.26519594388</v>
      </c>
      <c r="I299" s="10">
        <v>1000000</v>
      </c>
      <c r="J299" s="10">
        <v>759369.26519594388</v>
      </c>
      <c r="K299" s="10">
        <v>1050000</v>
      </c>
      <c r="L299" s="10">
        <v>809369.26519594388</v>
      </c>
      <c r="M299" s="10">
        <v>1100000</v>
      </c>
      <c r="N299" s="10">
        <v>859369.26519594388</v>
      </c>
      <c r="O299" s="10">
        <v>1150000</v>
      </c>
      <c r="P299" s="16">
        <v>909369.26519594388</v>
      </c>
      <c r="Q299" s="17">
        <v>1200000</v>
      </c>
      <c r="R299" s="10">
        <f t="shared" si="41"/>
        <v>775198.73300612741</v>
      </c>
      <c r="S299" s="10">
        <f t="shared" si="42"/>
        <v>1092800</v>
      </c>
      <c r="T299" s="10">
        <f t="shared" si="43"/>
        <v>829838.73300612741</v>
      </c>
      <c r="U299" s="10">
        <f t="shared" si="44"/>
        <v>1147440</v>
      </c>
      <c r="V299" s="10">
        <f t="shared" si="45"/>
        <v>884478.73300612741</v>
      </c>
      <c r="W299" s="10">
        <f t="shared" si="46"/>
        <v>1202080</v>
      </c>
      <c r="X299" s="10">
        <f t="shared" si="47"/>
        <v>939118.73300612741</v>
      </c>
      <c r="Y299" s="10">
        <f t="shared" si="48"/>
        <v>1256720</v>
      </c>
      <c r="Z299" s="10">
        <f t="shared" si="49"/>
        <v>993758.73300612741</v>
      </c>
      <c r="AA299" s="10">
        <f t="shared" si="50"/>
        <v>1311360</v>
      </c>
    </row>
    <row r="300" spans="1:27" ht="9.75" hidden="1" customHeight="1" x14ac:dyDescent="0.25">
      <c r="A300" s="12">
        <v>295</v>
      </c>
      <c r="B300" s="6" t="s">
        <v>1375</v>
      </c>
      <c r="C300" s="13" t="s">
        <v>1008</v>
      </c>
      <c r="D300" s="14" t="s">
        <v>1375</v>
      </c>
      <c r="E300" s="15">
        <v>1</v>
      </c>
      <c r="F300" s="15">
        <v>21</v>
      </c>
      <c r="G300" s="15">
        <v>1</v>
      </c>
      <c r="H300" s="10">
        <v>542667.65100000007</v>
      </c>
      <c r="I300" s="10">
        <v>1000000</v>
      </c>
      <c r="J300" s="10">
        <v>592667.65100000007</v>
      </c>
      <c r="K300" s="10">
        <v>1050000</v>
      </c>
      <c r="L300" s="10">
        <v>642667.65100000007</v>
      </c>
      <c r="M300" s="10">
        <v>1100000</v>
      </c>
      <c r="N300" s="10">
        <v>692667.65100000007</v>
      </c>
      <c r="O300" s="10">
        <v>1150000</v>
      </c>
      <c r="P300" s="16">
        <v>742667.65100000007</v>
      </c>
      <c r="Q300" s="17">
        <v>1200000</v>
      </c>
      <c r="R300" s="10">
        <f t="shared" si="41"/>
        <v>593027.20901280013</v>
      </c>
      <c r="S300" s="10">
        <f t="shared" si="42"/>
        <v>1092800</v>
      </c>
      <c r="T300" s="10">
        <f t="shared" si="43"/>
        <v>647667.20901280013</v>
      </c>
      <c r="U300" s="10">
        <f t="shared" si="44"/>
        <v>1147440</v>
      </c>
      <c r="V300" s="10">
        <f t="shared" si="45"/>
        <v>702307.20901280013</v>
      </c>
      <c r="W300" s="10">
        <f t="shared" si="46"/>
        <v>1202080</v>
      </c>
      <c r="X300" s="10">
        <f t="shared" si="47"/>
        <v>756947.20901280013</v>
      </c>
      <c r="Y300" s="10">
        <f t="shared" si="48"/>
        <v>1256720</v>
      </c>
      <c r="Z300" s="10">
        <f t="shared" si="49"/>
        <v>811587.20901280013</v>
      </c>
      <c r="AA300" s="10">
        <f t="shared" si="50"/>
        <v>1311360</v>
      </c>
    </row>
    <row r="301" spans="1:27" ht="9.75" hidden="1" customHeight="1" x14ac:dyDescent="0.25">
      <c r="A301" s="12">
        <v>296</v>
      </c>
      <c r="B301" s="6" t="s">
        <v>1375</v>
      </c>
      <c r="C301" s="13" t="s">
        <v>1008</v>
      </c>
      <c r="D301" s="14" t="s">
        <v>1375</v>
      </c>
      <c r="E301" s="15">
        <v>1</v>
      </c>
      <c r="F301" s="15">
        <v>21</v>
      </c>
      <c r="G301" s="15">
        <v>1</v>
      </c>
      <c r="H301" s="10">
        <v>542667.65100000007</v>
      </c>
      <c r="I301" s="10">
        <v>1000000</v>
      </c>
      <c r="J301" s="10">
        <v>592667.65100000007</v>
      </c>
      <c r="K301" s="10">
        <v>1050000</v>
      </c>
      <c r="L301" s="10">
        <v>642667.65100000007</v>
      </c>
      <c r="M301" s="10">
        <v>1100000</v>
      </c>
      <c r="N301" s="10">
        <v>692667.65100000007</v>
      </c>
      <c r="O301" s="10">
        <v>1150000</v>
      </c>
      <c r="P301" s="16">
        <v>742667.65100000007</v>
      </c>
      <c r="Q301" s="17">
        <v>1200000</v>
      </c>
      <c r="R301" s="10">
        <f t="shared" si="41"/>
        <v>593027.20901280013</v>
      </c>
      <c r="S301" s="10">
        <f t="shared" si="42"/>
        <v>1092800</v>
      </c>
      <c r="T301" s="10">
        <f t="shared" si="43"/>
        <v>647667.20901280013</v>
      </c>
      <c r="U301" s="10">
        <f t="shared" si="44"/>
        <v>1147440</v>
      </c>
      <c r="V301" s="10">
        <f t="shared" si="45"/>
        <v>702307.20901280013</v>
      </c>
      <c r="W301" s="10">
        <f t="shared" si="46"/>
        <v>1202080</v>
      </c>
      <c r="X301" s="10">
        <f t="shared" si="47"/>
        <v>756947.20901280013</v>
      </c>
      <c r="Y301" s="10">
        <f t="shared" si="48"/>
        <v>1256720</v>
      </c>
      <c r="Z301" s="10">
        <f t="shared" si="49"/>
        <v>811587.20901280013</v>
      </c>
      <c r="AA301" s="10">
        <f t="shared" si="50"/>
        <v>1311360</v>
      </c>
    </row>
    <row r="302" spans="1:27" ht="9.75" hidden="1" customHeight="1" x14ac:dyDescent="0.25">
      <c r="A302" s="12">
        <v>297</v>
      </c>
      <c r="B302" s="6" t="s">
        <v>1375</v>
      </c>
      <c r="C302" s="13" t="s">
        <v>580</v>
      </c>
      <c r="D302" s="14" t="s">
        <v>1375</v>
      </c>
      <c r="E302" s="15">
        <v>6</v>
      </c>
      <c r="F302" s="15">
        <v>72</v>
      </c>
      <c r="G302" s="15">
        <v>1</v>
      </c>
      <c r="H302" s="10">
        <v>663901.24525377434</v>
      </c>
      <c r="I302" s="10">
        <v>1000000</v>
      </c>
      <c r="J302" s="10">
        <v>713901.24525377434</v>
      </c>
      <c r="K302" s="10">
        <v>1050000</v>
      </c>
      <c r="L302" s="10">
        <v>763901.24525377434</v>
      </c>
      <c r="M302" s="10">
        <v>1100000</v>
      </c>
      <c r="N302" s="10">
        <v>813901.24525377434</v>
      </c>
      <c r="O302" s="10">
        <v>1150000</v>
      </c>
      <c r="P302" s="16">
        <v>863901.24525377434</v>
      </c>
      <c r="Q302" s="17">
        <v>1200000</v>
      </c>
      <c r="R302" s="10">
        <f t="shared" si="41"/>
        <v>725511.28081332461</v>
      </c>
      <c r="S302" s="10">
        <f t="shared" si="42"/>
        <v>1092800</v>
      </c>
      <c r="T302" s="10">
        <f t="shared" si="43"/>
        <v>780151.28081332461</v>
      </c>
      <c r="U302" s="10">
        <f t="shared" si="44"/>
        <v>1147440</v>
      </c>
      <c r="V302" s="10">
        <f t="shared" si="45"/>
        <v>834791.28081332461</v>
      </c>
      <c r="W302" s="10">
        <f t="shared" si="46"/>
        <v>1202080</v>
      </c>
      <c r="X302" s="10">
        <f t="shared" si="47"/>
        <v>889431.28081332461</v>
      </c>
      <c r="Y302" s="10">
        <f t="shared" si="48"/>
        <v>1256720</v>
      </c>
      <c r="Z302" s="10">
        <f t="shared" si="49"/>
        <v>944071.28081332461</v>
      </c>
      <c r="AA302" s="10">
        <f t="shared" si="50"/>
        <v>1311360</v>
      </c>
    </row>
    <row r="303" spans="1:27" ht="9.75" hidden="1" customHeight="1" x14ac:dyDescent="0.25">
      <c r="A303" s="12">
        <v>298</v>
      </c>
      <c r="B303" s="6" t="s">
        <v>1375</v>
      </c>
      <c r="C303" s="22" t="s">
        <v>1383</v>
      </c>
      <c r="D303" s="14" t="s">
        <v>1375</v>
      </c>
      <c r="E303" s="15">
        <v>1</v>
      </c>
      <c r="F303" s="15">
        <v>40</v>
      </c>
      <c r="G303" s="15">
        <v>1</v>
      </c>
      <c r="H303" s="10">
        <v>675267.909225757</v>
      </c>
      <c r="I303" s="10">
        <v>1000000</v>
      </c>
      <c r="J303" s="10">
        <v>725267.909225757</v>
      </c>
      <c r="K303" s="10">
        <v>1050000</v>
      </c>
      <c r="L303" s="10">
        <v>775267.909225757</v>
      </c>
      <c r="M303" s="10">
        <v>1100000</v>
      </c>
      <c r="N303" s="10">
        <v>825267.909225757</v>
      </c>
      <c r="O303" s="10">
        <v>1150000</v>
      </c>
      <c r="P303" s="16">
        <v>875267.909225757</v>
      </c>
      <c r="Q303" s="17">
        <v>1200000</v>
      </c>
      <c r="R303" s="10">
        <f t="shared" si="41"/>
        <v>737932.77120190719</v>
      </c>
      <c r="S303" s="10">
        <f t="shared" si="42"/>
        <v>1092800</v>
      </c>
      <c r="T303" s="10">
        <f t="shared" si="43"/>
        <v>792572.77120190719</v>
      </c>
      <c r="U303" s="10">
        <f t="shared" si="44"/>
        <v>1147440</v>
      </c>
      <c r="V303" s="10">
        <f t="shared" si="45"/>
        <v>847212.77120190719</v>
      </c>
      <c r="W303" s="10">
        <f t="shared" si="46"/>
        <v>1202080</v>
      </c>
      <c r="X303" s="10">
        <f t="shared" si="47"/>
        <v>901852.77120190719</v>
      </c>
      <c r="Y303" s="10">
        <f t="shared" si="48"/>
        <v>1256720</v>
      </c>
      <c r="Z303" s="10">
        <f t="shared" si="49"/>
        <v>956492.77120190719</v>
      </c>
      <c r="AA303" s="10">
        <f t="shared" si="50"/>
        <v>1311360</v>
      </c>
    </row>
    <row r="304" spans="1:27" ht="9.75" hidden="1" customHeight="1" x14ac:dyDescent="0.25">
      <c r="A304" s="12">
        <v>299</v>
      </c>
      <c r="B304" s="6" t="s">
        <v>1375</v>
      </c>
      <c r="C304" s="22" t="s">
        <v>1384</v>
      </c>
      <c r="D304" s="14" t="s">
        <v>1375</v>
      </c>
      <c r="E304" s="15">
        <v>5</v>
      </c>
      <c r="F304" s="15">
        <v>30</v>
      </c>
      <c r="G304" s="15">
        <v>1</v>
      </c>
      <c r="H304" s="10">
        <v>3266050.9083758844</v>
      </c>
      <c r="I304" s="10">
        <v>1000000</v>
      </c>
      <c r="J304" s="10">
        <v>3316050.9083758844</v>
      </c>
      <c r="K304" s="10">
        <v>1050000</v>
      </c>
      <c r="L304" s="10">
        <v>3366050.9083758844</v>
      </c>
      <c r="M304" s="10">
        <v>1100000</v>
      </c>
      <c r="N304" s="10">
        <v>3416050.9083758844</v>
      </c>
      <c r="O304" s="10">
        <v>1150000</v>
      </c>
      <c r="P304" s="16">
        <v>3466050.9083758844</v>
      </c>
      <c r="Q304" s="17">
        <v>1200000</v>
      </c>
      <c r="R304" s="10">
        <f t="shared" si="41"/>
        <v>3569140.4326731665</v>
      </c>
      <c r="S304" s="10">
        <f t="shared" si="42"/>
        <v>1092800</v>
      </c>
      <c r="T304" s="10">
        <f t="shared" si="43"/>
        <v>3623780.4326731665</v>
      </c>
      <c r="U304" s="10">
        <f t="shared" si="44"/>
        <v>1147440</v>
      </c>
      <c r="V304" s="10">
        <f t="shared" si="45"/>
        <v>3678420.4326731665</v>
      </c>
      <c r="W304" s="10">
        <f t="shared" si="46"/>
        <v>1202080</v>
      </c>
      <c r="X304" s="10">
        <f t="shared" si="47"/>
        <v>3733060.4326731665</v>
      </c>
      <c r="Y304" s="10">
        <f t="shared" si="48"/>
        <v>1256720</v>
      </c>
      <c r="Z304" s="10">
        <f t="shared" si="49"/>
        <v>3787700.4326731665</v>
      </c>
      <c r="AA304" s="10">
        <f t="shared" si="50"/>
        <v>1311360</v>
      </c>
    </row>
    <row r="305" spans="1:27" ht="9.75" hidden="1" customHeight="1" x14ac:dyDescent="0.25">
      <c r="A305" s="12">
        <v>300</v>
      </c>
      <c r="B305" s="6" t="s">
        <v>1375</v>
      </c>
      <c r="C305" s="13" t="s">
        <v>1385</v>
      </c>
      <c r="D305" s="14" t="s">
        <v>1375</v>
      </c>
      <c r="E305" s="15">
        <v>1</v>
      </c>
      <c r="F305" s="15">
        <v>42</v>
      </c>
      <c r="G305" s="15">
        <v>1</v>
      </c>
      <c r="H305" s="10">
        <v>4452664.1976094479</v>
      </c>
      <c r="I305" s="10">
        <v>1000000</v>
      </c>
      <c r="J305" s="10">
        <v>4502664.1976094479</v>
      </c>
      <c r="K305" s="10">
        <v>1050000</v>
      </c>
      <c r="L305" s="10">
        <v>4552664.1976094479</v>
      </c>
      <c r="M305" s="10">
        <v>1100000</v>
      </c>
      <c r="N305" s="10">
        <v>4602664.1976094479</v>
      </c>
      <c r="O305" s="10">
        <v>1150000</v>
      </c>
      <c r="P305" s="16">
        <v>4652664.1976094479</v>
      </c>
      <c r="Q305" s="17">
        <v>1200000</v>
      </c>
      <c r="R305" s="10">
        <f t="shared" si="41"/>
        <v>4865871.4351476049</v>
      </c>
      <c r="S305" s="10">
        <f t="shared" si="42"/>
        <v>1092800</v>
      </c>
      <c r="T305" s="10">
        <f t="shared" si="43"/>
        <v>4920511.4351476049</v>
      </c>
      <c r="U305" s="10">
        <f t="shared" si="44"/>
        <v>1147440</v>
      </c>
      <c r="V305" s="10">
        <f t="shared" si="45"/>
        <v>4975151.4351476049</v>
      </c>
      <c r="W305" s="10">
        <f t="shared" si="46"/>
        <v>1202080</v>
      </c>
      <c r="X305" s="10">
        <f t="shared" si="47"/>
        <v>5029791.4351476049</v>
      </c>
      <c r="Y305" s="10">
        <f t="shared" si="48"/>
        <v>1256720</v>
      </c>
      <c r="Z305" s="10">
        <f t="shared" si="49"/>
        <v>5084431.4351476049</v>
      </c>
      <c r="AA305" s="10">
        <f t="shared" si="50"/>
        <v>1311360</v>
      </c>
    </row>
    <row r="306" spans="1:27" ht="9.75" hidden="1" customHeight="1" x14ac:dyDescent="0.25">
      <c r="A306" s="12">
        <v>301</v>
      </c>
      <c r="B306" s="6" t="s">
        <v>1375</v>
      </c>
      <c r="C306" s="13" t="s">
        <v>1004</v>
      </c>
      <c r="D306" s="14" t="s">
        <v>1375</v>
      </c>
      <c r="E306" s="15">
        <v>5</v>
      </c>
      <c r="F306" s="15">
        <v>20</v>
      </c>
      <c r="G306" s="15">
        <v>1</v>
      </c>
      <c r="H306" s="10">
        <v>508594.12178587145</v>
      </c>
      <c r="I306" s="10">
        <v>1000000</v>
      </c>
      <c r="J306" s="10">
        <v>558594.12178587145</v>
      </c>
      <c r="K306" s="10">
        <v>1050000</v>
      </c>
      <c r="L306" s="10">
        <v>608594.12178587145</v>
      </c>
      <c r="M306" s="10">
        <v>1100000</v>
      </c>
      <c r="N306" s="10">
        <v>658594.12178587145</v>
      </c>
      <c r="O306" s="10">
        <v>1150000</v>
      </c>
      <c r="P306" s="16">
        <v>708594.12178587145</v>
      </c>
      <c r="Q306" s="17">
        <v>1200000</v>
      </c>
      <c r="R306" s="10">
        <f t="shared" si="41"/>
        <v>555791.65628760029</v>
      </c>
      <c r="S306" s="10">
        <f t="shared" si="42"/>
        <v>1092800</v>
      </c>
      <c r="T306" s="10">
        <f t="shared" si="43"/>
        <v>610431.65628760029</v>
      </c>
      <c r="U306" s="10">
        <f t="shared" si="44"/>
        <v>1147440</v>
      </c>
      <c r="V306" s="10">
        <f t="shared" si="45"/>
        <v>665071.65628760029</v>
      </c>
      <c r="W306" s="10">
        <f t="shared" si="46"/>
        <v>1202080</v>
      </c>
      <c r="X306" s="10">
        <f t="shared" si="47"/>
        <v>719711.65628760029</v>
      </c>
      <c r="Y306" s="10">
        <f t="shared" si="48"/>
        <v>1256720</v>
      </c>
      <c r="Z306" s="10">
        <f t="shared" si="49"/>
        <v>774351.65628760029</v>
      </c>
      <c r="AA306" s="10">
        <f t="shared" si="50"/>
        <v>1311360</v>
      </c>
    </row>
    <row r="307" spans="1:27" ht="9.75" hidden="1" customHeight="1" x14ac:dyDescent="0.25">
      <c r="A307" s="12">
        <v>302</v>
      </c>
      <c r="B307" s="6" t="s">
        <v>1365</v>
      </c>
      <c r="C307" s="24" t="s">
        <v>157</v>
      </c>
      <c r="D307" s="21" t="s">
        <v>1365</v>
      </c>
      <c r="E307" s="15">
        <v>5</v>
      </c>
      <c r="F307" s="15">
        <v>34</v>
      </c>
      <c r="G307" s="15">
        <v>1</v>
      </c>
      <c r="H307" s="10">
        <v>7354504.7613229938</v>
      </c>
      <c r="I307" s="10">
        <v>1000000</v>
      </c>
      <c r="J307" s="10">
        <v>7404504.7613229938</v>
      </c>
      <c r="K307" s="10">
        <v>1050000</v>
      </c>
      <c r="L307" s="10">
        <v>7454504.7613229938</v>
      </c>
      <c r="M307" s="10">
        <v>1100000</v>
      </c>
      <c r="N307" s="10">
        <v>7504504.7613229938</v>
      </c>
      <c r="O307" s="10">
        <v>1150000</v>
      </c>
      <c r="P307" s="16">
        <v>7554504.7613229938</v>
      </c>
      <c r="Q307" s="17">
        <v>1200000</v>
      </c>
      <c r="R307" s="10">
        <f t="shared" si="41"/>
        <v>8037002.8031737674</v>
      </c>
      <c r="S307" s="10">
        <f t="shared" si="42"/>
        <v>1092800</v>
      </c>
      <c r="T307" s="10">
        <f t="shared" si="43"/>
        <v>8091642.8031737674</v>
      </c>
      <c r="U307" s="10">
        <f t="shared" si="44"/>
        <v>1147440</v>
      </c>
      <c r="V307" s="10">
        <f t="shared" si="45"/>
        <v>8146282.8031737674</v>
      </c>
      <c r="W307" s="10">
        <f t="shared" si="46"/>
        <v>1202080</v>
      </c>
      <c r="X307" s="10">
        <f t="shared" si="47"/>
        <v>8200922.8031737674</v>
      </c>
      <c r="Y307" s="10">
        <f t="shared" si="48"/>
        <v>1256720</v>
      </c>
      <c r="Z307" s="10">
        <f t="shared" si="49"/>
        <v>8255562.8031737674</v>
      </c>
      <c r="AA307" s="10">
        <f t="shared" si="50"/>
        <v>1311360</v>
      </c>
    </row>
    <row r="308" spans="1:27" ht="9.75" hidden="1" customHeight="1" x14ac:dyDescent="0.25">
      <c r="A308" s="12">
        <v>303</v>
      </c>
      <c r="B308" s="6" t="s">
        <v>1375</v>
      </c>
      <c r="C308" s="13" t="s">
        <v>1386</v>
      </c>
      <c r="D308" s="14" t="s">
        <v>1375</v>
      </c>
      <c r="E308" s="15">
        <v>3</v>
      </c>
      <c r="F308" s="15">
        <v>30</v>
      </c>
      <c r="G308" s="15">
        <v>1</v>
      </c>
      <c r="H308" s="10">
        <v>6029792.5748712029</v>
      </c>
      <c r="I308" s="10">
        <v>1000000</v>
      </c>
      <c r="J308" s="10">
        <v>6079792.5748712029</v>
      </c>
      <c r="K308" s="10">
        <v>1050000</v>
      </c>
      <c r="L308" s="10">
        <v>6129792.5748712029</v>
      </c>
      <c r="M308" s="10">
        <v>1100000</v>
      </c>
      <c r="N308" s="10">
        <v>6179792.5748712029</v>
      </c>
      <c r="O308" s="10">
        <v>1150000</v>
      </c>
      <c r="P308" s="16">
        <v>6229792.5748712029</v>
      </c>
      <c r="Q308" s="17">
        <v>1200000</v>
      </c>
      <c r="R308" s="10">
        <f t="shared" si="41"/>
        <v>6589357.3258192502</v>
      </c>
      <c r="S308" s="10">
        <f t="shared" si="42"/>
        <v>1092800</v>
      </c>
      <c r="T308" s="10">
        <f t="shared" si="43"/>
        <v>6643997.3258192502</v>
      </c>
      <c r="U308" s="10">
        <f t="shared" si="44"/>
        <v>1147440</v>
      </c>
      <c r="V308" s="10">
        <f t="shared" si="45"/>
        <v>6698637.3258192502</v>
      </c>
      <c r="W308" s="10">
        <f t="shared" si="46"/>
        <v>1202080</v>
      </c>
      <c r="X308" s="10">
        <f t="shared" si="47"/>
        <v>6753277.3258192502</v>
      </c>
      <c r="Y308" s="10">
        <f t="shared" si="48"/>
        <v>1256720</v>
      </c>
      <c r="Z308" s="10">
        <f t="shared" si="49"/>
        <v>6807917.3258192502</v>
      </c>
      <c r="AA308" s="10">
        <f t="shared" si="50"/>
        <v>1311360</v>
      </c>
    </row>
    <row r="309" spans="1:27" ht="9.75" hidden="1" customHeight="1" x14ac:dyDescent="0.25">
      <c r="A309" s="12">
        <v>304</v>
      </c>
      <c r="B309" s="6" t="s">
        <v>1365</v>
      </c>
      <c r="C309" s="13" t="s">
        <v>1387</v>
      </c>
      <c r="D309" s="21" t="s">
        <v>1365</v>
      </c>
      <c r="E309" s="15">
        <v>3</v>
      </c>
      <c r="F309" s="15">
        <v>36</v>
      </c>
      <c r="G309" s="15">
        <v>1</v>
      </c>
      <c r="H309" s="10">
        <v>3724536.819123853</v>
      </c>
      <c r="I309" s="10">
        <v>1000000</v>
      </c>
      <c r="J309" s="10">
        <v>3774536.819123853</v>
      </c>
      <c r="K309" s="10">
        <v>1050000</v>
      </c>
      <c r="L309" s="10">
        <v>3824536.819123853</v>
      </c>
      <c r="M309" s="10">
        <v>1100000</v>
      </c>
      <c r="N309" s="10">
        <v>3874536.819123853</v>
      </c>
      <c r="O309" s="10">
        <v>1150000</v>
      </c>
      <c r="P309" s="16">
        <v>3924536.819123853</v>
      </c>
      <c r="Q309" s="17">
        <v>1200000</v>
      </c>
      <c r="R309" s="10">
        <f t="shared" si="41"/>
        <v>4070173.8359385463</v>
      </c>
      <c r="S309" s="10">
        <f t="shared" si="42"/>
        <v>1092800</v>
      </c>
      <c r="T309" s="10">
        <f t="shared" si="43"/>
        <v>4124813.8359385463</v>
      </c>
      <c r="U309" s="10">
        <f t="shared" si="44"/>
        <v>1147440</v>
      </c>
      <c r="V309" s="10">
        <f t="shared" si="45"/>
        <v>4179453.8359385463</v>
      </c>
      <c r="W309" s="10">
        <f t="shared" si="46"/>
        <v>1202080</v>
      </c>
      <c r="X309" s="10">
        <f t="shared" si="47"/>
        <v>4234093.8359385468</v>
      </c>
      <c r="Y309" s="10">
        <f t="shared" si="48"/>
        <v>1256720</v>
      </c>
      <c r="Z309" s="10">
        <f t="shared" si="49"/>
        <v>4288733.8359385468</v>
      </c>
      <c r="AA309" s="10">
        <f t="shared" si="50"/>
        <v>1311360</v>
      </c>
    </row>
    <row r="310" spans="1:27" ht="9.75" hidden="1" customHeight="1" x14ac:dyDescent="0.25">
      <c r="A310" s="12">
        <v>305</v>
      </c>
      <c r="B310" s="6" t="s">
        <v>1365</v>
      </c>
      <c r="C310" s="13" t="s">
        <v>1388</v>
      </c>
      <c r="D310" s="21" t="s">
        <v>1365</v>
      </c>
      <c r="E310" s="15">
        <v>2</v>
      </c>
      <c r="F310" s="15">
        <v>69</v>
      </c>
      <c r="G310" s="15">
        <v>1</v>
      </c>
      <c r="H310" s="10">
        <v>2831162.4539321661</v>
      </c>
      <c r="I310" s="10">
        <v>1000000</v>
      </c>
      <c r="J310" s="10">
        <v>2881162.4539321661</v>
      </c>
      <c r="K310" s="10">
        <v>1050000</v>
      </c>
      <c r="L310" s="10">
        <v>2931162.4539321661</v>
      </c>
      <c r="M310" s="10">
        <v>1100000</v>
      </c>
      <c r="N310" s="10">
        <v>2981162.4539321661</v>
      </c>
      <c r="O310" s="10">
        <v>1150000</v>
      </c>
      <c r="P310" s="16">
        <v>3031162.4539321661</v>
      </c>
      <c r="Q310" s="17">
        <v>1200000</v>
      </c>
      <c r="R310" s="10">
        <f t="shared" si="41"/>
        <v>3093894.3296570713</v>
      </c>
      <c r="S310" s="10">
        <f t="shared" si="42"/>
        <v>1092800</v>
      </c>
      <c r="T310" s="10">
        <f t="shared" si="43"/>
        <v>3148534.3296570713</v>
      </c>
      <c r="U310" s="10">
        <f t="shared" si="44"/>
        <v>1147440</v>
      </c>
      <c r="V310" s="10">
        <f t="shared" si="45"/>
        <v>3203174.3296570713</v>
      </c>
      <c r="W310" s="10">
        <f t="shared" si="46"/>
        <v>1202080</v>
      </c>
      <c r="X310" s="10">
        <f t="shared" si="47"/>
        <v>3257814.3296570713</v>
      </c>
      <c r="Y310" s="10">
        <f t="shared" si="48"/>
        <v>1256720</v>
      </c>
      <c r="Z310" s="10">
        <f t="shared" si="49"/>
        <v>3312454.3296570713</v>
      </c>
      <c r="AA310" s="10">
        <f t="shared" si="50"/>
        <v>1311360</v>
      </c>
    </row>
    <row r="311" spans="1:27" ht="9.75" hidden="1" customHeight="1" x14ac:dyDescent="0.25">
      <c r="A311" s="12">
        <v>306</v>
      </c>
      <c r="B311" s="6" t="s">
        <v>1212</v>
      </c>
      <c r="C311" s="13" t="s">
        <v>574</v>
      </c>
      <c r="D311" s="14" t="s">
        <v>1212</v>
      </c>
      <c r="E311" s="15">
        <v>5</v>
      </c>
      <c r="F311" s="15">
        <v>42</v>
      </c>
      <c r="G311" s="15">
        <v>1</v>
      </c>
      <c r="H311" s="10">
        <v>5580556.3159165885</v>
      </c>
      <c r="I311" s="10">
        <v>1000000</v>
      </c>
      <c r="J311" s="10">
        <v>5630556.3159165885</v>
      </c>
      <c r="K311" s="10">
        <v>1050000</v>
      </c>
      <c r="L311" s="10">
        <v>5680556.3159165885</v>
      </c>
      <c r="M311" s="10">
        <v>1100000</v>
      </c>
      <c r="N311" s="10">
        <v>5730556.3159165885</v>
      </c>
      <c r="O311" s="10">
        <v>1150000</v>
      </c>
      <c r="P311" s="16">
        <v>5780556.3159165885</v>
      </c>
      <c r="Q311" s="17">
        <v>1200000</v>
      </c>
      <c r="R311" s="10">
        <f t="shared" si="41"/>
        <v>6098431.9420336476</v>
      </c>
      <c r="S311" s="10">
        <f t="shared" si="42"/>
        <v>1092800</v>
      </c>
      <c r="T311" s="10">
        <f t="shared" si="43"/>
        <v>6153071.9420336476</v>
      </c>
      <c r="U311" s="10">
        <f t="shared" si="44"/>
        <v>1147440</v>
      </c>
      <c r="V311" s="10">
        <f t="shared" si="45"/>
        <v>6207711.9420336476</v>
      </c>
      <c r="W311" s="10">
        <f t="shared" si="46"/>
        <v>1202080</v>
      </c>
      <c r="X311" s="10">
        <f t="shared" si="47"/>
        <v>6262351.9420336476</v>
      </c>
      <c r="Y311" s="10">
        <f t="shared" si="48"/>
        <v>1256720</v>
      </c>
      <c r="Z311" s="10">
        <f t="shared" si="49"/>
        <v>6316991.9420336476</v>
      </c>
      <c r="AA311" s="10">
        <f t="shared" si="50"/>
        <v>1311360</v>
      </c>
    </row>
    <row r="312" spans="1:27" ht="9.75" hidden="1" customHeight="1" x14ac:dyDescent="0.25">
      <c r="A312" s="12">
        <v>307</v>
      </c>
      <c r="B312" s="6" t="s">
        <v>1212</v>
      </c>
      <c r="C312" s="22" t="s">
        <v>1389</v>
      </c>
      <c r="D312" s="14" t="s">
        <v>1212</v>
      </c>
      <c r="E312" s="15">
        <v>5</v>
      </c>
      <c r="F312" s="15">
        <v>42</v>
      </c>
      <c r="G312" s="15">
        <v>1</v>
      </c>
      <c r="H312" s="10">
        <v>5011176.8877162877</v>
      </c>
      <c r="I312" s="10">
        <v>1000000</v>
      </c>
      <c r="J312" s="10">
        <v>5061176.8877162877</v>
      </c>
      <c r="K312" s="10">
        <v>1050000</v>
      </c>
      <c r="L312" s="10">
        <v>5111176.8877162877</v>
      </c>
      <c r="M312" s="10">
        <v>1100000</v>
      </c>
      <c r="N312" s="10">
        <v>5161176.8877162877</v>
      </c>
      <c r="O312" s="10">
        <v>1150000</v>
      </c>
      <c r="P312" s="16">
        <v>5211176.8877162877</v>
      </c>
      <c r="Q312" s="17">
        <v>1200000</v>
      </c>
      <c r="R312" s="10">
        <f t="shared" si="41"/>
        <v>5476214.1028963588</v>
      </c>
      <c r="S312" s="10">
        <f t="shared" si="42"/>
        <v>1092800</v>
      </c>
      <c r="T312" s="10">
        <f t="shared" si="43"/>
        <v>5530854.1028963588</v>
      </c>
      <c r="U312" s="10">
        <f t="shared" si="44"/>
        <v>1147440</v>
      </c>
      <c r="V312" s="10">
        <f t="shared" si="45"/>
        <v>5585494.1028963588</v>
      </c>
      <c r="W312" s="10">
        <f t="shared" si="46"/>
        <v>1202080</v>
      </c>
      <c r="X312" s="10">
        <f t="shared" si="47"/>
        <v>5640134.1028963588</v>
      </c>
      <c r="Y312" s="10">
        <f t="shared" si="48"/>
        <v>1256720</v>
      </c>
      <c r="Z312" s="10">
        <f t="shared" si="49"/>
        <v>5694774.1028963588</v>
      </c>
      <c r="AA312" s="10">
        <f t="shared" si="50"/>
        <v>1311360</v>
      </c>
    </row>
    <row r="313" spans="1:27" ht="9.75" hidden="1" customHeight="1" x14ac:dyDescent="0.25">
      <c r="A313" s="12">
        <v>308</v>
      </c>
      <c r="B313" s="6" t="s">
        <v>1212</v>
      </c>
      <c r="C313" s="13" t="s">
        <v>1390</v>
      </c>
      <c r="D313" s="14" t="s">
        <v>1212</v>
      </c>
      <c r="E313" s="15">
        <v>5</v>
      </c>
      <c r="F313" s="15">
        <v>40</v>
      </c>
      <c r="G313" s="15">
        <v>1</v>
      </c>
      <c r="H313" s="10">
        <v>7396099.5492540691</v>
      </c>
      <c r="I313" s="10">
        <v>1000000</v>
      </c>
      <c r="J313" s="10">
        <v>7446099.5492540691</v>
      </c>
      <c r="K313" s="10">
        <v>1050000</v>
      </c>
      <c r="L313" s="10">
        <v>7496099.5492540691</v>
      </c>
      <c r="M313" s="10">
        <v>1100000</v>
      </c>
      <c r="N313" s="10">
        <v>7546099.5492540691</v>
      </c>
      <c r="O313" s="10">
        <v>1150000</v>
      </c>
      <c r="P313" s="16">
        <v>7596099.5492540691</v>
      </c>
      <c r="Q313" s="17">
        <v>1200000</v>
      </c>
      <c r="R313" s="10">
        <f t="shared" si="41"/>
        <v>8082457.5874248464</v>
      </c>
      <c r="S313" s="10">
        <f t="shared" si="42"/>
        <v>1092800</v>
      </c>
      <c r="T313" s="10">
        <f t="shared" si="43"/>
        <v>8137097.5874248464</v>
      </c>
      <c r="U313" s="10">
        <f t="shared" si="44"/>
        <v>1147440</v>
      </c>
      <c r="V313" s="10">
        <f t="shared" si="45"/>
        <v>8191737.5874248464</v>
      </c>
      <c r="W313" s="10">
        <f t="shared" si="46"/>
        <v>1202080</v>
      </c>
      <c r="X313" s="10">
        <f t="shared" si="47"/>
        <v>8246377.5874248464</v>
      </c>
      <c r="Y313" s="10">
        <f t="shared" si="48"/>
        <v>1256720</v>
      </c>
      <c r="Z313" s="10">
        <f t="shared" si="49"/>
        <v>8301017.5874248464</v>
      </c>
      <c r="AA313" s="10">
        <f t="shared" si="50"/>
        <v>1311360</v>
      </c>
    </row>
    <row r="314" spans="1:27" ht="9.75" hidden="1" customHeight="1" x14ac:dyDescent="0.25">
      <c r="A314" s="12">
        <v>309</v>
      </c>
      <c r="B314" s="6" t="s">
        <v>1212</v>
      </c>
      <c r="C314" s="22" t="s">
        <v>1391</v>
      </c>
      <c r="D314" s="14" t="s">
        <v>1212</v>
      </c>
      <c r="E314" s="15">
        <v>5</v>
      </c>
      <c r="F314" s="15">
        <v>40</v>
      </c>
      <c r="G314" s="15">
        <v>1</v>
      </c>
      <c r="H314" s="10">
        <v>5220520.3378274292</v>
      </c>
      <c r="I314" s="10">
        <v>1000000</v>
      </c>
      <c r="J314" s="10">
        <v>5270520.3378274292</v>
      </c>
      <c r="K314" s="10">
        <v>1050000</v>
      </c>
      <c r="L314" s="10">
        <v>5320520.3378274292</v>
      </c>
      <c r="M314" s="10">
        <v>1100000</v>
      </c>
      <c r="N314" s="10">
        <v>5370520.3378274292</v>
      </c>
      <c r="O314" s="10">
        <v>1150000</v>
      </c>
      <c r="P314" s="16">
        <v>5420520.3378274292</v>
      </c>
      <c r="Q314" s="17">
        <v>1200000</v>
      </c>
      <c r="R314" s="10">
        <f t="shared" si="41"/>
        <v>5704984.6251778146</v>
      </c>
      <c r="S314" s="10">
        <f t="shared" si="42"/>
        <v>1092800</v>
      </c>
      <c r="T314" s="10">
        <f t="shared" si="43"/>
        <v>5759624.6251778146</v>
      </c>
      <c r="U314" s="10">
        <f t="shared" si="44"/>
        <v>1147440</v>
      </c>
      <c r="V314" s="10">
        <f t="shared" si="45"/>
        <v>5814264.6251778146</v>
      </c>
      <c r="W314" s="10">
        <f t="shared" si="46"/>
        <v>1202080</v>
      </c>
      <c r="X314" s="10">
        <f t="shared" si="47"/>
        <v>5868904.6251778146</v>
      </c>
      <c r="Y314" s="10">
        <f t="shared" si="48"/>
        <v>1256720</v>
      </c>
      <c r="Z314" s="10">
        <f t="shared" si="49"/>
        <v>5923544.6251778146</v>
      </c>
      <c r="AA314" s="10">
        <f t="shared" si="50"/>
        <v>1311360</v>
      </c>
    </row>
    <row r="315" spans="1:27" ht="9.75" hidden="1" customHeight="1" x14ac:dyDescent="0.25">
      <c r="A315" s="12">
        <v>310</v>
      </c>
      <c r="B315" s="6" t="s">
        <v>221</v>
      </c>
      <c r="C315" s="13" t="s">
        <v>940</v>
      </c>
      <c r="D315" s="21" t="s">
        <v>221</v>
      </c>
      <c r="E315" s="15">
        <v>1</v>
      </c>
      <c r="F315" s="15">
        <v>25</v>
      </c>
      <c r="G315" s="15">
        <v>1</v>
      </c>
      <c r="H315" s="10">
        <v>335521.55591174029</v>
      </c>
      <c r="I315" s="10">
        <v>1000000</v>
      </c>
      <c r="J315" s="10">
        <v>385521.55591174029</v>
      </c>
      <c r="K315" s="10">
        <v>1050000</v>
      </c>
      <c r="L315" s="10">
        <v>435521.55591174029</v>
      </c>
      <c r="M315" s="10">
        <v>1100000</v>
      </c>
      <c r="N315" s="10">
        <v>485521.55591174029</v>
      </c>
      <c r="O315" s="10">
        <v>1150000</v>
      </c>
      <c r="P315" s="16">
        <v>535521.55591174029</v>
      </c>
      <c r="Q315" s="17">
        <v>1200000</v>
      </c>
      <c r="R315" s="10">
        <f t="shared" si="41"/>
        <v>366657.95630034979</v>
      </c>
      <c r="S315" s="10">
        <f t="shared" si="42"/>
        <v>1092800</v>
      </c>
      <c r="T315" s="10">
        <f t="shared" si="43"/>
        <v>421297.95630034979</v>
      </c>
      <c r="U315" s="10">
        <f t="shared" si="44"/>
        <v>1147440</v>
      </c>
      <c r="V315" s="10">
        <f t="shared" si="45"/>
        <v>475937.95630034979</v>
      </c>
      <c r="W315" s="10">
        <f t="shared" si="46"/>
        <v>1202080</v>
      </c>
      <c r="X315" s="10">
        <f t="shared" si="47"/>
        <v>530577.95630034979</v>
      </c>
      <c r="Y315" s="10">
        <f t="shared" si="48"/>
        <v>1256720</v>
      </c>
      <c r="Z315" s="10">
        <f t="shared" si="49"/>
        <v>585217.95630034979</v>
      </c>
      <c r="AA315" s="10">
        <f t="shared" si="50"/>
        <v>1311360</v>
      </c>
    </row>
    <row r="316" spans="1:27" ht="9.75" hidden="1" customHeight="1" x14ac:dyDescent="0.25">
      <c r="A316" s="12">
        <v>311</v>
      </c>
      <c r="B316" s="6" t="s">
        <v>221</v>
      </c>
      <c r="C316" s="13" t="s">
        <v>636</v>
      </c>
      <c r="D316" s="21" t="s">
        <v>221</v>
      </c>
      <c r="E316" s="15">
        <v>1</v>
      </c>
      <c r="F316" s="15">
        <v>25</v>
      </c>
      <c r="G316" s="15">
        <v>1</v>
      </c>
      <c r="H316" s="10">
        <v>588134.20399999991</v>
      </c>
      <c r="I316" s="10">
        <v>1000000</v>
      </c>
      <c r="J316" s="10">
        <v>638134.20399999991</v>
      </c>
      <c r="K316" s="10">
        <v>1050000</v>
      </c>
      <c r="L316" s="10">
        <v>688134.20399999991</v>
      </c>
      <c r="M316" s="10">
        <v>1100000</v>
      </c>
      <c r="N316" s="10">
        <v>738134.20399999991</v>
      </c>
      <c r="O316" s="10">
        <v>1150000</v>
      </c>
      <c r="P316" s="16">
        <v>788134.20399999991</v>
      </c>
      <c r="Q316" s="17">
        <v>1200000</v>
      </c>
      <c r="R316" s="10">
        <f t="shared" si="41"/>
        <v>642713.05813119991</v>
      </c>
      <c r="S316" s="10">
        <f t="shared" si="42"/>
        <v>1092800</v>
      </c>
      <c r="T316" s="10">
        <f t="shared" si="43"/>
        <v>697353.05813119991</v>
      </c>
      <c r="U316" s="10">
        <f t="shared" si="44"/>
        <v>1147440</v>
      </c>
      <c r="V316" s="10">
        <f t="shared" si="45"/>
        <v>751993.05813119991</v>
      </c>
      <c r="W316" s="10">
        <f t="shared" si="46"/>
        <v>1202080</v>
      </c>
      <c r="X316" s="10">
        <f t="shared" si="47"/>
        <v>806633.05813119991</v>
      </c>
      <c r="Y316" s="10">
        <f t="shared" si="48"/>
        <v>1256720</v>
      </c>
      <c r="Z316" s="10">
        <f t="shared" si="49"/>
        <v>861273.05813119991</v>
      </c>
      <c r="AA316" s="10">
        <f t="shared" si="50"/>
        <v>1311360</v>
      </c>
    </row>
    <row r="317" spans="1:27" ht="9.75" hidden="1" customHeight="1" x14ac:dyDescent="0.25">
      <c r="A317" s="12">
        <v>312</v>
      </c>
      <c r="B317" s="6" t="s">
        <v>221</v>
      </c>
      <c r="C317" s="13" t="s">
        <v>174</v>
      </c>
      <c r="D317" s="21" t="s">
        <v>221</v>
      </c>
      <c r="E317" s="15">
        <v>1</v>
      </c>
      <c r="F317" s="15">
        <v>25</v>
      </c>
      <c r="G317" s="15">
        <v>1</v>
      </c>
      <c r="H317" s="10">
        <v>576798.1977804841</v>
      </c>
      <c r="I317" s="10">
        <v>1000000</v>
      </c>
      <c r="J317" s="10">
        <v>626798.1977804841</v>
      </c>
      <c r="K317" s="10">
        <v>1050000</v>
      </c>
      <c r="L317" s="10">
        <v>676798.1977804841</v>
      </c>
      <c r="M317" s="10">
        <v>1100000</v>
      </c>
      <c r="N317" s="10">
        <v>726798.1977804841</v>
      </c>
      <c r="O317" s="10">
        <v>1150000</v>
      </c>
      <c r="P317" s="16">
        <v>776798.1977804841</v>
      </c>
      <c r="Q317" s="17">
        <v>1200000</v>
      </c>
      <c r="R317" s="10">
        <f t="shared" si="41"/>
        <v>630325.07053451298</v>
      </c>
      <c r="S317" s="10">
        <f t="shared" si="42"/>
        <v>1092800</v>
      </c>
      <c r="T317" s="10">
        <f t="shared" si="43"/>
        <v>684965.07053451298</v>
      </c>
      <c r="U317" s="10">
        <f t="shared" si="44"/>
        <v>1147440</v>
      </c>
      <c r="V317" s="10">
        <f t="shared" si="45"/>
        <v>739605.07053451298</v>
      </c>
      <c r="W317" s="10">
        <f t="shared" si="46"/>
        <v>1202080</v>
      </c>
      <c r="X317" s="10">
        <f t="shared" si="47"/>
        <v>794245.07053451298</v>
      </c>
      <c r="Y317" s="10">
        <f t="shared" si="48"/>
        <v>1256720</v>
      </c>
      <c r="Z317" s="10">
        <f t="shared" si="49"/>
        <v>848885.07053451298</v>
      </c>
      <c r="AA317" s="10">
        <f t="shared" si="50"/>
        <v>1311360</v>
      </c>
    </row>
    <row r="318" spans="1:27" ht="9.75" hidden="1" customHeight="1" x14ac:dyDescent="0.25">
      <c r="A318" s="12">
        <v>313</v>
      </c>
      <c r="B318" s="6" t="s">
        <v>221</v>
      </c>
      <c r="C318" s="23" t="s">
        <v>1392</v>
      </c>
      <c r="D318" s="21" t="s">
        <v>221</v>
      </c>
      <c r="E318" s="15">
        <v>1</v>
      </c>
      <c r="F318" s="15">
        <v>25</v>
      </c>
      <c r="G318" s="15">
        <v>1</v>
      </c>
      <c r="H318" s="10">
        <v>497228.82186812768</v>
      </c>
      <c r="I318" s="10">
        <v>1000000</v>
      </c>
      <c r="J318" s="10">
        <v>547228.82186812768</v>
      </c>
      <c r="K318" s="10">
        <v>1050000</v>
      </c>
      <c r="L318" s="10">
        <v>597228.82186812768</v>
      </c>
      <c r="M318" s="10">
        <v>1100000</v>
      </c>
      <c r="N318" s="10">
        <v>647228.82186812768</v>
      </c>
      <c r="O318" s="10">
        <v>1150000</v>
      </c>
      <c r="P318" s="16">
        <v>697228.82186812768</v>
      </c>
      <c r="Q318" s="17">
        <v>1200000</v>
      </c>
      <c r="R318" s="10">
        <f t="shared" si="41"/>
        <v>543371.65653748997</v>
      </c>
      <c r="S318" s="10">
        <f t="shared" si="42"/>
        <v>1092800</v>
      </c>
      <c r="T318" s="10">
        <f t="shared" si="43"/>
        <v>598011.65653748997</v>
      </c>
      <c r="U318" s="10">
        <f t="shared" si="44"/>
        <v>1147440</v>
      </c>
      <c r="V318" s="10">
        <f t="shared" si="45"/>
        <v>652651.65653748997</v>
      </c>
      <c r="W318" s="10">
        <f t="shared" si="46"/>
        <v>1202080</v>
      </c>
      <c r="X318" s="10">
        <f t="shared" si="47"/>
        <v>707291.65653748997</v>
      </c>
      <c r="Y318" s="10">
        <f t="shared" si="48"/>
        <v>1256720</v>
      </c>
      <c r="Z318" s="10">
        <f t="shared" si="49"/>
        <v>761931.65653748997</v>
      </c>
      <c r="AA318" s="10">
        <f t="shared" si="50"/>
        <v>1311360</v>
      </c>
    </row>
    <row r="319" spans="1:27" ht="9.75" hidden="1" customHeight="1" x14ac:dyDescent="0.25">
      <c r="A319" s="12">
        <v>314</v>
      </c>
      <c r="B319" s="6" t="s">
        <v>221</v>
      </c>
      <c r="C319" s="13" t="s">
        <v>636</v>
      </c>
      <c r="D319" s="21" t="s">
        <v>221</v>
      </c>
      <c r="E319" s="15">
        <v>1</v>
      </c>
      <c r="F319" s="15">
        <v>25</v>
      </c>
      <c r="G319" s="15">
        <v>1</v>
      </c>
      <c r="H319" s="10">
        <v>588134.20399999991</v>
      </c>
      <c r="I319" s="10">
        <v>1000000</v>
      </c>
      <c r="J319" s="10">
        <v>638134.20399999991</v>
      </c>
      <c r="K319" s="10">
        <v>1050000</v>
      </c>
      <c r="L319" s="10">
        <v>688134.20399999991</v>
      </c>
      <c r="M319" s="10">
        <v>1100000</v>
      </c>
      <c r="N319" s="10">
        <v>738134.20399999991</v>
      </c>
      <c r="O319" s="10">
        <v>1150000</v>
      </c>
      <c r="P319" s="16">
        <v>788134.20399999991</v>
      </c>
      <c r="Q319" s="17">
        <v>1200000</v>
      </c>
      <c r="R319" s="10">
        <f t="shared" si="41"/>
        <v>642713.05813119991</v>
      </c>
      <c r="S319" s="10">
        <f t="shared" si="42"/>
        <v>1092800</v>
      </c>
      <c r="T319" s="10">
        <f t="shared" si="43"/>
        <v>697353.05813119991</v>
      </c>
      <c r="U319" s="10">
        <f t="shared" si="44"/>
        <v>1147440</v>
      </c>
      <c r="V319" s="10">
        <f t="shared" si="45"/>
        <v>751993.05813119991</v>
      </c>
      <c r="W319" s="10">
        <f t="shared" si="46"/>
        <v>1202080</v>
      </c>
      <c r="X319" s="10">
        <f t="shared" si="47"/>
        <v>806633.05813119991</v>
      </c>
      <c r="Y319" s="10">
        <f t="shared" si="48"/>
        <v>1256720</v>
      </c>
      <c r="Z319" s="10">
        <f t="shared" si="49"/>
        <v>861273.05813119991</v>
      </c>
      <c r="AA319" s="10">
        <f t="shared" si="50"/>
        <v>1311360</v>
      </c>
    </row>
    <row r="320" spans="1:27" ht="9.75" hidden="1" customHeight="1" x14ac:dyDescent="0.25">
      <c r="A320" s="12">
        <v>315</v>
      </c>
      <c r="B320" s="6" t="s">
        <v>221</v>
      </c>
      <c r="C320" s="13" t="s">
        <v>174</v>
      </c>
      <c r="D320" s="21" t="s">
        <v>221</v>
      </c>
      <c r="E320" s="15">
        <v>1</v>
      </c>
      <c r="F320" s="15">
        <v>25</v>
      </c>
      <c r="G320" s="15">
        <v>1</v>
      </c>
      <c r="H320" s="10">
        <v>663901.24525377434</v>
      </c>
      <c r="I320" s="10">
        <v>1000000</v>
      </c>
      <c r="J320" s="10">
        <v>713901.24525377434</v>
      </c>
      <c r="K320" s="10">
        <v>1050000</v>
      </c>
      <c r="L320" s="10">
        <v>763901.24525377434</v>
      </c>
      <c r="M320" s="10">
        <v>1100000</v>
      </c>
      <c r="N320" s="10">
        <v>813901.24525377434</v>
      </c>
      <c r="O320" s="10">
        <v>1150000</v>
      </c>
      <c r="P320" s="16">
        <v>863901.24525377434</v>
      </c>
      <c r="Q320" s="17">
        <v>1200000</v>
      </c>
      <c r="R320" s="10">
        <f t="shared" si="41"/>
        <v>725511.28081332461</v>
      </c>
      <c r="S320" s="10">
        <f t="shared" si="42"/>
        <v>1092800</v>
      </c>
      <c r="T320" s="10">
        <f t="shared" si="43"/>
        <v>780151.28081332461</v>
      </c>
      <c r="U320" s="10">
        <f t="shared" si="44"/>
        <v>1147440</v>
      </c>
      <c r="V320" s="10">
        <f t="shared" si="45"/>
        <v>834791.28081332461</v>
      </c>
      <c r="W320" s="10">
        <f t="shared" si="46"/>
        <v>1202080</v>
      </c>
      <c r="X320" s="10">
        <f t="shared" si="47"/>
        <v>889431.28081332461</v>
      </c>
      <c r="Y320" s="10">
        <f t="shared" si="48"/>
        <v>1256720</v>
      </c>
      <c r="Z320" s="10">
        <f t="shared" si="49"/>
        <v>944071.28081332461</v>
      </c>
      <c r="AA320" s="10">
        <f t="shared" si="50"/>
        <v>1311360</v>
      </c>
    </row>
    <row r="321" spans="1:29" ht="9.75" hidden="1" customHeight="1" x14ac:dyDescent="0.25">
      <c r="A321" s="12">
        <v>316</v>
      </c>
      <c r="B321" s="6" t="s">
        <v>221</v>
      </c>
      <c r="C321" s="23" t="s">
        <v>1392</v>
      </c>
      <c r="D321" s="21" t="s">
        <v>221</v>
      </c>
      <c r="E321" s="15">
        <v>1</v>
      </c>
      <c r="F321" s="15">
        <v>25</v>
      </c>
      <c r="G321" s="15">
        <v>1</v>
      </c>
      <c r="H321" s="10">
        <v>663901.24525377434</v>
      </c>
      <c r="I321" s="10">
        <v>1000000</v>
      </c>
      <c r="J321" s="10">
        <v>713901.24525377434</v>
      </c>
      <c r="K321" s="10">
        <v>1050000</v>
      </c>
      <c r="L321" s="10">
        <v>763901.24525377434</v>
      </c>
      <c r="M321" s="10">
        <v>1100000</v>
      </c>
      <c r="N321" s="10">
        <v>813901.24525377434</v>
      </c>
      <c r="O321" s="10">
        <v>1150000</v>
      </c>
      <c r="P321" s="16">
        <v>863901.24525377434</v>
      </c>
      <c r="Q321" s="17">
        <v>1200000</v>
      </c>
      <c r="R321" s="10">
        <f t="shared" si="41"/>
        <v>725511.28081332461</v>
      </c>
      <c r="S321" s="10">
        <f t="shared" si="42"/>
        <v>1092800</v>
      </c>
      <c r="T321" s="10">
        <f t="shared" si="43"/>
        <v>780151.28081332461</v>
      </c>
      <c r="U321" s="10">
        <f t="shared" si="44"/>
        <v>1147440</v>
      </c>
      <c r="V321" s="10">
        <f t="shared" si="45"/>
        <v>834791.28081332461</v>
      </c>
      <c r="W321" s="10">
        <f t="shared" si="46"/>
        <v>1202080</v>
      </c>
      <c r="X321" s="10">
        <f t="shared" si="47"/>
        <v>889431.28081332461</v>
      </c>
      <c r="Y321" s="10">
        <f t="shared" si="48"/>
        <v>1256720</v>
      </c>
      <c r="Z321" s="10">
        <f t="shared" si="49"/>
        <v>944071.28081332461</v>
      </c>
      <c r="AA321" s="10">
        <f t="shared" si="50"/>
        <v>1311360</v>
      </c>
    </row>
    <row r="322" spans="1:29" ht="9.75" hidden="1" customHeight="1" x14ac:dyDescent="0.25">
      <c r="A322" s="12">
        <v>317</v>
      </c>
      <c r="B322" s="6" t="s">
        <v>1375</v>
      </c>
      <c r="C322" s="13" t="s">
        <v>1393</v>
      </c>
      <c r="D322" s="14" t="s">
        <v>1375</v>
      </c>
      <c r="E322" s="15">
        <v>1</v>
      </c>
      <c r="F322" s="15">
        <v>20</v>
      </c>
      <c r="G322" s="15">
        <v>1</v>
      </c>
      <c r="H322" s="10">
        <v>376312.91589615843</v>
      </c>
      <c r="I322" s="10">
        <v>1000000</v>
      </c>
      <c r="J322" s="10">
        <v>426312.91589615843</v>
      </c>
      <c r="K322" s="10">
        <v>1050000</v>
      </c>
      <c r="L322" s="10">
        <v>476312.91589615843</v>
      </c>
      <c r="M322" s="10">
        <v>1100000</v>
      </c>
      <c r="N322" s="10">
        <v>526312.91589615843</v>
      </c>
      <c r="O322" s="10">
        <v>1150000</v>
      </c>
      <c r="P322" s="16">
        <v>576312.91589615843</v>
      </c>
      <c r="Q322" s="17">
        <v>1200000</v>
      </c>
      <c r="R322" s="10">
        <f t="shared" si="41"/>
        <v>411234.75449132192</v>
      </c>
      <c r="S322" s="10">
        <f t="shared" si="42"/>
        <v>1092800</v>
      </c>
      <c r="T322" s="10">
        <f t="shared" si="43"/>
        <v>465874.75449132192</v>
      </c>
      <c r="U322" s="10">
        <f t="shared" si="44"/>
        <v>1147440</v>
      </c>
      <c r="V322" s="10">
        <f t="shared" si="45"/>
        <v>520514.75449132192</v>
      </c>
      <c r="W322" s="10">
        <f t="shared" si="46"/>
        <v>1202080</v>
      </c>
      <c r="X322" s="10">
        <f t="shared" si="47"/>
        <v>575154.75449132198</v>
      </c>
      <c r="Y322" s="10">
        <f t="shared" si="48"/>
        <v>1256720</v>
      </c>
      <c r="Z322" s="10">
        <f t="shared" si="49"/>
        <v>629794.75449132198</v>
      </c>
      <c r="AA322" s="10">
        <f t="shared" si="50"/>
        <v>1311360</v>
      </c>
    </row>
    <row r="323" spans="1:29" ht="9.75" hidden="1" customHeight="1" x14ac:dyDescent="0.25">
      <c r="A323" s="12">
        <v>318</v>
      </c>
      <c r="B323" s="6" t="s">
        <v>1254</v>
      </c>
      <c r="C323" s="23" t="s">
        <v>1394</v>
      </c>
      <c r="D323" s="25" t="s">
        <v>1254</v>
      </c>
      <c r="E323" s="15">
        <v>1</v>
      </c>
      <c r="F323" s="15">
        <v>40</v>
      </c>
      <c r="G323" s="15">
        <v>1</v>
      </c>
      <c r="H323" s="10">
        <v>1303869.7982852417</v>
      </c>
      <c r="I323" s="10">
        <v>1000000</v>
      </c>
      <c r="J323" s="10">
        <v>1353869.7982852417</v>
      </c>
      <c r="K323" s="10">
        <v>1050000</v>
      </c>
      <c r="L323" s="10">
        <v>1403869.7982852417</v>
      </c>
      <c r="M323" s="10">
        <v>1100000</v>
      </c>
      <c r="N323" s="10">
        <v>1453869.7982852417</v>
      </c>
      <c r="O323" s="10">
        <v>1150000</v>
      </c>
      <c r="P323" s="16">
        <v>1503869.7982852417</v>
      </c>
      <c r="Q323" s="17">
        <v>1200000</v>
      </c>
      <c r="R323" s="10">
        <f t="shared" si="41"/>
        <v>1424868.9155661121</v>
      </c>
      <c r="S323" s="10">
        <f t="shared" si="42"/>
        <v>1092800</v>
      </c>
      <c r="T323" s="10">
        <f t="shared" si="43"/>
        <v>1479508.9155661121</v>
      </c>
      <c r="U323" s="10">
        <f t="shared" si="44"/>
        <v>1147440</v>
      </c>
      <c r="V323" s="10">
        <f t="shared" si="45"/>
        <v>1534148.9155661121</v>
      </c>
      <c r="W323" s="10">
        <f t="shared" si="46"/>
        <v>1202080</v>
      </c>
      <c r="X323" s="10">
        <f t="shared" si="47"/>
        <v>1588788.9155661121</v>
      </c>
      <c r="Y323" s="10">
        <f t="shared" si="48"/>
        <v>1256720</v>
      </c>
      <c r="Z323" s="10">
        <f t="shared" si="49"/>
        <v>1643428.9155661121</v>
      </c>
      <c r="AA323" s="10">
        <f t="shared" si="50"/>
        <v>1311360</v>
      </c>
    </row>
    <row r="324" spans="1:29" ht="9.75" hidden="1" customHeight="1" x14ac:dyDescent="0.25">
      <c r="A324" s="12">
        <v>319</v>
      </c>
      <c r="B324" s="6" t="s">
        <v>1254</v>
      </c>
      <c r="C324" s="13" t="s">
        <v>1395</v>
      </c>
      <c r="D324" s="25" t="s">
        <v>1254</v>
      </c>
      <c r="E324" s="15">
        <v>1</v>
      </c>
      <c r="F324" s="15">
        <v>40</v>
      </c>
      <c r="G324" s="15">
        <v>1</v>
      </c>
      <c r="H324" s="10">
        <v>2754029.9609174393</v>
      </c>
      <c r="I324" s="10">
        <v>1000000</v>
      </c>
      <c r="J324" s="10">
        <v>2804029.9609174393</v>
      </c>
      <c r="K324" s="10">
        <v>1050000</v>
      </c>
      <c r="L324" s="10">
        <v>2854029.9609174393</v>
      </c>
      <c r="M324" s="10">
        <v>1100000</v>
      </c>
      <c r="N324" s="10">
        <v>2904029.9609174393</v>
      </c>
      <c r="O324" s="10">
        <v>1150000</v>
      </c>
      <c r="P324" s="16">
        <v>2954029.9609174393</v>
      </c>
      <c r="Q324" s="17">
        <v>1200000</v>
      </c>
      <c r="R324" s="10">
        <f t="shared" si="41"/>
        <v>3009603.9412905779</v>
      </c>
      <c r="S324" s="10">
        <f t="shared" si="42"/>
        <v>1092800</v>
      </c>
      <c r="T324" s="10">
        <f t="shared" si="43"/>
        <v>3064243.9412905779</v>
      </c>
      <c r="U324" s="10">
        <f t="shared" si="44"/>
        <v>1147440</v>
      </c>
      <c r="V324" s="10">
        <f t="shared" si="45"/>
        <v>3118883.9412905779</v>
      </c>
      <c r="W324" s="10">
        <f t="shared" si="46"/>
        <v>1202080</v>
      </c>
      <c r="X324" s="10">
        <f t="shared" si="47"/>
        <v>3173523.9412905779</v>
      </c>
      <c r="Y324" s="10">
        <f t="shared" si="48"/>
        <v>1256720</v>
      </c>
      <c r="Z324" s="10">
        <f t="shared" si="49"/>
        <v>3228163.9412905779</v>
      </c>
      <c r="AA324" s="10">
        <f t="shared" si="50"/>
        <v>1311360</v>
      </c>
    </row>
    <row r="325" spans="1:29" ht="9.75" hidden="1" customHeight="1" x14ac:dyDescent="0.25">
      <c r="A325" s="12">
        <v>320</v>
      </c>
      <c r="B325" s="6" t="s">
        <v>1254</v>
      </c>
      <c r="C325" s="13" t="s">
        <v>1396</v>
      </c>
      <c r="D325" s="25" t="s">
        <v>1254</v>
      </c>
      <c r="E325" s="15">
        <v>1</v>
      </c>
      <c r="F325" s="15">
        <v>40</v>
      </c>
      <c r="G325" s="15">
        <v>1</v>
      </c>
      <c r="H325" s="10">
        <v>1089030</v>
      </c>
      <c r="I325" s="10">
        <v>1000000</v>
      </c>
      <c r="J325" s="10">
        <v>1139030</v>
      </c>
      <c r="K325" s="10">
        <v>1050000</v>
      </c>
      <c r="L325" s="10">
        <v>1189030</v>
      </c>
      <c r="M325" s="10">
        <v>1100000</v>
      </c>
      <c r="N325" s="10">
        <v>1239030</v>
      </c>
      <c r="O325" s="10">
        <v>1150000</v>
      </c>
      <c r="P325" s="16">
        <v>1289030</v>
      </c>
      <c r="Q325" s="17">
        <v>1200000</v>
      </c>
      <c r="R325" s="10">
        <f t="shared" si="41"/>
        <v>1190091.9839999999</v>
      </c>
      <c r="S325" s="10">
        <f t="shared" si="42"/>
        <v>1092800</v>
      </c>
      <c r="T325" s="10">
        <f t="shared" si="43"/>
        <v>1244731.9839999999</v>
      </c>
      <c r="U325" s="10">
        <f t="shared" si="44"/>
        <v>1147440</v>
      </c>
      <c r="V325" s="10">
        <f t="shared" si="45"/>
        <v>1299371.9839999999</v>
      </c>
      <c r="W325" s="10">
        <f t="shared" si="46"/>
        <v>1202080</v>
      </c>
      <c r="X325" s="10">
        <f t="shared" si="47"/>
        <v>1354011.9839999999</v>
      </c>
      <c r="Y325" s="10">
        <f t="shared" si="48"/>
        <v>1256720</v>
      </c>
      <c r="Z325" s="10">
        <f t="shared" si="49"/>
        <v>1408651.9839999999</v>
      </c>
      <c r="AA325" s="10">
        <f t="shared" si="50"/>
        <v>1311360</v>
      </c>
    </row>
    <row r="326" spans="1:29" ht="9.75" hidden="1" customHeight="1" x14ac:dyDescent="0.25">
      <c r="A326" s="12">
        <v>321</v>
      </c>
      <c r="B326" s="6" t="s">
        <v>1254</v>
      </c>
      <c r="C326" s="23" t="s">
        <v>1397</v>
      </c>
      <c r="D326" s="25" t="s">
        <v>1254</v>
      </c>
      <c r="E326" s="15">
        <v>1</v>
      </c>
      <c r="F326" s="15">
        <v>40</v>
      </c>
      <c r="G326" s="15">
        <v>1</v>
      </c>
      <c r="H326" s="10">
        <v>2268256.1451221267</v>
      </c>
      <c r="I326" s="10">
        <v>1000000</v>
      </c>
      <c r="J326" s="10">
        <v>2318256.1451221267</v>
      </c>
      <c r="K326" s="10">
        <v>1050000</v>
      </c>
      <c r="L326" s="10">
        <v>2368256.1451221267</v>
      </c>
      <c r="M326" s="10">
        <v>1100000</v>
      </c>
      <c r="N326" s="10">
        <v>2418256.1451221267</v>
      </c>
      <c r="O326" s="10">
        <v>1150000</v>
      </c>
      <c r="P326" s="16">
        <v>2468256.1451221267</v>
      </c>
      <c r="Q326" s="17">
        <v>1200000</v>
      </c>
      <c r="R326" s="10">
        <f t="shared" si="41"/>
        <v>2478750.31538946</v>
      </c>
      <c r="S326" s="10">
        <f t="shared" si="42"/>
        <v>1092800</v>
      </c>
      <c r="T326" s="10">
        <f t="shared" si="43"/>
        <v>2533390.31538946</v>
      </c>
      <c r="U326" s="10">
        <f t="shared" si="44"/>
        <v>1147440</v>
      </c>
      <c r="V326" s="10">
        <f t="shared" si="45"/>
        <v>2588030.31538946</v>
      </c>
      <c r="W326" s="10">
        <f t="shared" si="46"/>
        <v>1202080</v>
      </c>
      <c r="X326" s="10">
        <f t="shared" si="47"/>
        <v>2642670.31538946</v>
      </c>
      <c r="Y326" s="10">
        <f t="shared" si="48"/>
        <v>1256720</v>
      </c>
      <c r="Z326" s="10">
        <f t="shared" si="49"/>
        <v>2697310.31538946</v>
      </c>
      <c r="AA326" s="10">
        <f t="shared" si="50"/>
        <v>1311360</v>
      </c>
    </row>
    <row r="327" spans="1:29" ht="9.75" hidden="1" customHeight="1" x14ac:dyDescent="0.25">
      <c r="A327" s="12">
        <v>322</v>
      </c>
      <c r="B327" s="6" t="s">
        <v>1254</v>
      </c>
      <c r="C327" s="23" t="s">
        <v>1398</v>
      </c>
      <c r="D327" s="25" t="s">
        <v>1254</v>
      </c>
      <c r="E327" s="15">
        <v>1</v>
      </c>
      <c r="F327" s="15">
        <v>40</v>
      </c>
      <c r="G327" s="15">
        <v>1</v>
      </c>
      <c r="H327" s="10">
        <v>2268256.1451221267</v>
      </c>
      <c r="I327" s="10">
        <v>1000000</v>
      </c>
      <c r="J327" s="10">
        <v>2318256.1451221267</v>
      </c>
      <c r="K327" s="10">
        <v>1050000</v>
      </c>
      <c r="L327" s="10">
        <v>2368256.1451221267</v>
      </c>
      <c r="M327" s="10">
        <v>1100000</v>
      </c>
      <c r="N327" s="10">
        <v>2418256.1451221267</v>
      </c>
      <c r="O327" s="10">
        <v>1150000</v>
      </c>
      <c r="P327" s="16">
        <v>2468256.1451221267</v>
      </c>
      <c r="Q327" s="17">
        <v>1200000</v>
      </c>
      <c r="R327" s="10">
        <f t="shared" ref="R327:AA330" si="51">+H327+(H327*$R$4)</f>
        <v>2478750.31538946</v>
      </c>
      <c r="S327" s="10">
        <f t="shared" si="51"/>
        <v>1092800</v>
      </c>
      <c r="T327" s="10">
        <f t="shared" si="51"/>
        <v>2533390.31538946</v>
      </c>
      <c r="U327" s="10">
        <f t="shared" si="51"/>
        <v>1147440</v>
      </c>
      <c r="V327" s="10">
        <f t="shared" si="51"/>
        <v>2588030.31538946</v>
      </c>
      <c r="W327" s="10">
        <f t="shared" si="51"/>
        <v>1202080</v>
      </c>
      <c r="X327" s="10">
        <f t="shared" si="51"/>
        <v>2642670.31538946</v>
      </c>
      <c r="Y327" s="10">
        <f t="shared" si="51"/>
        <v>1256720</v>
      </c>
      <c r="Z327" s="10">
        <f t="shared" si="51"/>
        <v>2697310.31538946</v>
      </c>
      <c r="AA327" s="10">
        <f t="shared" si="51"/>
        <v>1311360</v>
      </c>
      <c r="AC327" s="18"/>
    </row>
    <row r="328" spans="1:29" ht="9.75" hidden="1" customHeight="1" x14ac:dyDescent="0.25">
      <c r="A328" s="12">
        <v>323</v>
      </c>
      <c r="B328" s="6" t="s">
        <v>1254</v>
      </c>
      <c r="C328" s="23" t="s">
        <v>947</v>
      </c>
      <c r="D328" s="25" t="s">
        <v>1254</v>
      </c>
      <c r="E328" s="15">
        <v>1</v>
      </c>
      <c r="F328" s="15">
        <v>40</v>
      </c>
      <c r="G328" s="15">
        <v>1</v>
      </c>
      <c r="H328" s="10">
        <v>113732.47492571932</v>
      </c>
      <c r="I328" s="10">
        <v>1000000</v>
      </c>
      <c r="J328" s="10">
        <v>163732.47492571932</v>
      </c>
      <c r="K328" s="10">
        <v>1050000</v>
      </c>
      <c r="L328" s="10">
        <v>213732.47492571932</v>
      </c>
      <c r="M328" s="10">
        <v>1100000</v>
      </c>
      <c r="N328" s="10">
        <v>263732.47492571932</v>
      </c>
      <c r="O328" s="10">
        <v>1150000</v>
      </c>
      <c r="P328" s="16">
        <v>313732.47492571932</v>
      </c>
      <c r="Q328" s="17">
        <v>1200000</v>
      </c>
      <c r="R328" s="10">
        <f t="shared" si="51"/>
        <v>124286.84859882607</v>
      </c>
      <c r="S328" s="10">
        <f t="shared" si="51"/>
        <v>1092800</v>
      </c>
      <c r="T328" s="10">
        <f t="shared" si="51"/>
        <v>178926.84859882607</v>
      </c>
      <c r="U328" s="10">
        <f t="shared" si="51"/>
        <v>1147440</v>
      </c>
      <c r="V328" s="10">
        <f t="shared" si="51"/>
        <v>233566.84859882607</v>
      </c>
      <c r="W328" s="10">
        <f t="shared" si="51"/>
        <v>1202080</v>
      </c>
      <c r="X328" s="10">
        <f>+N328+(N328*$R$4)</f>
        <v>288206.84859882609</v>
      </c>
      <c r="Y328" s="10">
        <f t="shared" si="51"/>
        <v>1256720</v>
      </c>
      <c r="Z328" s="10">
        <f t="shared" si="51"/>
        <v>342846.84859882609</v>
      </c>
      <c r="AA328" s="10">
        <f t="shared" si="51"/>
        <v>1311360</v>
      </c>
    </row>
    <row r="329" spans="1:29" ht="9.75" hidden="1" customHeight="1" x14ac:dyDescent="0.25">
      <c r="A329" s="12">
        <v>324</v>
      </c>
      <c r="B329" s="6" t="s">
        <v>1254</v>
      </c>
      <c r="C329" s="23" t="s">
        <v>1399</v>
      </c>
      <c r="D329" s="25" t="s">
        <v>1254</v>
      </c>
      <c r="E329" s="15">
        <v>1</v>
      </c>
      <c r="F329" s="15">
        <v>40</v>
      </c>
      <c r="G329" s="15">
        <v>1</v>
      </c>
      <c r="H329" s="10">
        <v>152949.03429143428</v>
      </c>
      <c r="I329" s="10">
        <v>1000000</v>
      </c>
      <c r="J329" s="10">
        <v>202949.03429143428</v>
      </c>
      <c r="K329" s="10">
        <v>1050000</v>
      </c>
      <c r="L329" s="10">
        <v>252949.03429143428</v>
      </c>
      <c r="M329" s="10">
        <v>1100000</v>
      </c>
      <c r="N329" s="10">
        <v>302949.03429143428</v>
      </c>
      <c r="O329" s="10">
        <v>1150000</v>
      </c>
      <c r="P329" s="16">
        <v>352949.03429143428</v>
      </c>
      <c r="Q329" s="17">
        <v>1200000</v>
      </c>
      <c r="R329" s="10">
        <f t="shared" si="51"/>
        <v>167142.70467367937</v>
      </c>
      <c r="S329" s="10">
        <f t="shared" si="51"/>
        <v>1092800</v>
      </c>
      <c r="T329" s="10">
        <f t="shared" si="51"/>
        <v>221782.70467367937</v>
      </c>
      <c r="U329" s="10">
        <f t="shared" si="51"/>
        <v>1147440</v>
      </c>
      <c r="V329" s="10">
        <f t="shared" si="51"/>
        <v>276422.70467367937</v>
      </c>
      <c r="W329" s="10">
        <f t="shared" si="51"/>
        <v>1202080</v>
      </c>
      <c r="X329" s="10">
        <f t="shared" si="51"/>
        <v>331062.70467367937</v>
      </c>
      <c r="Y329" s="10">
        <f t="shared" si="51"/>
        <v>1256720</v>
      </c>
      <c r="Z329" s="10">
        <f t="shared" si="51"/>
        <v>385702.70467367937</v>
      </c>
      <c r="AA329" s="10">
        <f t="shared" si="51"/>
        <v>1311360</v>
      </c>
    </row>
    <row r="330" spans="1:29" ht="9.75" hidden="1" customHeight="1" thickBot="1" x14ac:dyDescent="0.3">
      <c r="A330" s="26">
        <v>325</v>
      </c>
      <c r="B330" s="27" t="s">
        <v>1254</v>
      </c>
      <c r="C330" s="28" t="s">
        <v>1400</v>
      </c>
      <c r="D330" s="29" t="s">
        <v>1254</v>
      </c>
      <c r="E330" s="30">
        <v>1</v>
      </c>
      <c r="F330" s="30">
        <v>40</v>
      </c>
      <c r="G330" s="30">
        <v>1</v>
      </c>
      <c r="H330" s="31">
        <v>1303869.7982852417</v>
      </c>
      <c r="I330" s="31">
        <v>1000000</v>
      </c>
      <c r="J330" s="31">
        <v>1353869.7982852417</v>
      </c>
      <c r="K330" s="31">
        <v>1050000</v>
      </c>
      <c r="L330" s="31">
        <v>1403869.7982852417</v>
      </c>
      <c r="M330" s="31">
        <v>1100000</v>
      </c>
      <c r="N330" s="31">
        <v>1453869.7982852417</v>
      </c>
      <c r="O330" s="31">
        <v>1150000</v>
      </c>
      <c r="P330" s="32">
        <v>1503869.7982852417</v>
      </c>
      <c r="Q330" s="33">
        <v>1200000</v>
      </c>
      <c r="R330" s="10">
        <f t="shared" si="51"/>
        <v>1424868.9155661121</v>
      </c>
      <c r="S330" s="10">
        <f t="shared" si="51"/>
        <v>1092800</v>
      </c>
      <c r="T330" s="10">
        <f t="shared" si="51"/>
        <v>1479508.9155661121</v>
      </c>
      <c r="U330" s="10">
        <f t="shared" si="51"/>
        <v>1147440</v>
      </c>
      <c r="V330" s="10">
        <f t="shared" si="51"/>
        <v>1534148.9155661121</v>
      </c>
      <c r="W330" s="10">
        <f t="shared" si="51"/>
        <v>1202080</v>
      </c>
      <c r="X330" s="10">
        <f t="shared" si="51"/>
        <v>1588788.9155661121</v>
      </c>
      <c r="Y330" s="10">
        <f t="shared" si="51"/>
        <v>1256720</v>
      </c>
      <c r="Z330" s="10">
        <f t="shared" si="51"/>
        <v>1643428.9155661121</v>
      </c>
      <c r="AA330" s="10">
        <f t="shared" si="51"/>
        <v>1311360</v>
      </c>
    </row>
    <row r="331" spans="1:29" ht="9.75" customHeight="1" x14ac:dyDescent="0.25">
      <c r="P331" s="34"/>
      <c r="Z331" s="34"/>
      <c r="AC331" s="18"/>
    </row>
    <row r="332" spans="1:29" ht="15" x14ac:dyDescent="0.25">
      <c r="A332" s="35"/>
      <c r="B332" s="36" t="s">
        <v>1401</v>
      </c>
      <c r="C332" s="769" t="s">
        <v>1402</v>
      </c>
      <c r="D332" s="769"/>
      <c r="E332" s="96"/>
      <c r="F332" s="96"/>
      <c r="G332" s="96"/>
      <c r="H332" s="96"/>
      <c r="I332" s="96"/>
      <c r="J332" s="96"/>
      <c r="K332" s="96"/>
      <c r="L332" s="96"/>
      <c r="M332" s="96"/>
      <c r="N332" s="96"/>
      <c r="O332" s="96"/>
      <c r="P332" s="96"/>
      <c r="Q332" s="96"/>
      <c r="R332" s="96"/>
      <c r="S332" s="96"/>
      <c r="W332" s="40"/>
    </row>
    <row r="333" spans="1:29" ht="15" x14ac:dyDescent="0.25">
      <c r="A333" s="35"/>
      <c r="B333" s="41" t="s">
        <v>1403</v>
      </c>
      <c r="C333" s="769" t="s">
        <v>1404</v>
      </c>
      <c r="D333" s="769"/>
      <c r="E333" s="96"/>
      <c r="F333" s="96"/>
      <c r="G333" s="96"/>
      <c r="H333" s="96"/>
      <c r="I333" s="96"/>
      <c r="J333" s="96"/>
      <c r="K333" s="96"/>
      <c r="L333" s="96"/>
      <c r="M333" s="96"/>
      <c r="N333" s="96"/>
      <c r="O333" s="96"/>
      <c r="P333" s="96"/>
      <c r="Q333" s="96"/>
      <c r="R333" s="96"/>
      <c r="S333" s="96"/>
    </row>
    <row r="334" spans="1:29" ht="15" x14ac:dyDescent="0.25">
      <c r="A334" s="35"/>
      <c r="B334" s="36" t="s">
        <v>1405</v>
      </c>
      <c r="C334" s="769" t="s">
        <v>1406</v>
      </c>
      <c r="D334" s="769"/>
      <c r="E334" s="96"/>
      <c r="F334" s="96"/>
      <c r="G334" s="96"/>
      <c r="H334" s="96"/>
      <c r="I334" s="96"/>
      <c r="J334" s="96"/>
      <c r="K334" s="96"/>
      <c r="L334" s="96"/>
      <c r="M334" s="96"/>
      <c r="N334" s="96"/>
      <c r="O334" s="96"/>
      <c r="P334" s="96"/>
      <c r="Q334" s="96"/>
      <c r="R334" s="96"/>
      <c r="S334" s="96"/>
    </row>
    <row r="335" spans="1:29" ht="15" x14ac:dyDescent="0.25">
      <c r="A335" s="35"/>
      <c r="B335" s="36" t="s">
        <v>1407</v>
      </c>
      <c r="C335" s="769"/>
      <c r="D335" s="769"/>
      <c r="E335" s="96"/>
      <c r="F335" s="96"/>
      <c r="G335" s="96"/>
      <c r="H335" s="96"/>
      <c r="I335" s="96"/>
      <c r="J335" s="96"/>
      <c r="K335" s="96"/>
      <c r="L335" s="96"/>
      <c r="M335" s="96"/>
      <c r="N335" s="96"/>
      <c r="O335" s="96"/>
      <c r="P335" s="96"/>
      <c r="Q335" s="96"/>
      <c r="R335" s="96"/>
      <c r="S335" s="96"/>
    </row>
    <row r="337" spans="12:25" ht="14.25" customHeight="1" x14ac:dyDescent="0.25">
      <c r="L337" s="18"/>
      <c r="U337" s="18"/>
      <c r="V337" s="18"/>
      <c r="X337" s="18"/>
    </row>
    <row r="338" spans="12:25" ht="9.75" customHeight="1" x14ac:dyDescent="0.25">
      <c r="N338" s="18"/>
      <c r="X338" s="18"/>
      <c r="Y338" s="18"/>
    </row>
    <row r="341" spans="12:25" ht="14.25" customHeight="1" x14ac:dyDescent="0.25"/>
  </sheetData>
  <autoFilter ref="A5:AC330" xr:uid="{D0DC05DC-7FF1-4B0A-B352-A1FB731DAD0B}">
    <filterColumn colId="0">
      <filters>
        <filter val="139"/>
        <filter val="239"/>
        <filter val="39"/>
      </filters>
    </filterColumn>
  </autoFilter>
  <mergeCells count="6">
    <mergeCell ref="C332:D332"/>
    <mergeCell ref="C333:D333"/>
    <mergeCell ref="C334:D334"/>
    <mergeCell ref="C335:D335"/>
    <mergeCell ref="B1:AA1"/>
    <mergeCell ref="B3:AA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69542-D032-45EF-BF09-D10A27BF6CFF}">
  <dimension ref="B1:I23"/>
  <sheetViews>
    <sheetView workbookViewId="0">
      <selection activeCell="H11" sqref="H11"/>
    </sheetView>
  </sheetViews>
  <sheetFormatPr baseColWidth="10" defaultRowHeight="15" x14ac:dyDescent="0.25"/>
  <cols>
    <col min="2" max="2" width="22" customWidth="1"/>
    <col min="3" max="3" width="34" customWidth="1"/>
    <col min="4" max="4" width="26" customWidth="1"/>
    <col min="5" max="5" width="12.42578125" bestFit="1" customWidth="1"/>
    <col min="6" max="6" width="30.5703125" customWidth="1"/>
    <col min="7" max="7" width="21.85546875" customWidth="1"/>
    <col min="8" max="8" width="34.5703125" customWidth="1"/>
    <col min="9" max="9" width="11.5703125" bestFit="1" customWidth="1"/>
  </cols>
  <sheetData>
    <row r="1" spans="2:9" ht="18" x14ac:dyDescent="0.25">
      <c r="B1" s="771" t="s">
        <v>1409</v>
      </c>
      <c r="C1" s="771"/>
      <c r="D1" s="771"/>
      <c r="E1" s="771"/>
      <c r="F1" s="771"/>
      <c r="G1" s="771"/>
      <c r="H1" s="771"/>
      <c r="I1" s="771"/>
    </row>
    <row r="2" spans="2:9" ht="15.75" x14ac:dyDescent="0.25">
      <c r="B2" s="772" t="s">
        <v>1410</v>
      </c>
      <c r="C2" s="772"/>
      <c r="D2" s="772"/>
      <c r="E2" s="772"/>
      <c r="F2" s="772"/>
      <c r="G2" s="772"/>
      <c r="H2" s="772"/>
      <c r="I2" s="772"/>
    </row>
    <row r="3" spans="2:9" x14ac:dyDescent="0.25">
      <c r="B3" s="44" t="s">
        <v>1411</v>
      </c>
      <c r="C3" s="44" t="s">
        <v>1412</v>
      </c>
      <c r="D3" s="44" t="s">
        <v>1413</v>
      </c>
      <c r="E3" s="44" t="s">
        <v>1414</v>
      </c>
      <c r="F3" s="44" t="s">
        <v>1412</v>
      </c>
      <c r="G3" s="44" t="s">
        <v>1415</v>
      </c>
      <c r="H3" s="44" t="s">
        <v>1412</v>
      </c>
      <c r="I3" s="44" t="s">
        <v>1414</v>
      </c>
    </row>
    <row r="4" spans="2:9" ht="25.5" x14ac:dyDescent="0.25">
      <c r="B4" s="45" t="s">
        <v>1416</v>
      </c>
      <c r="C4" s="45" t="s">
        <v>1417</v>
      </c>
      <c r="D4" s="45" t="s">
        <v>1418</v>
      </c>
      <c r="E4" s="45">
        <v>3112291913</v>
      </c>
      <c r="F4" s="46" t="s">
        <v>1419</v>
      </c>
      <c r="G4" s="45" t="s">
        <v>1420</v>
      </c>
      <c r="H4" s="93" t="s">
        <v>1421</v>
      </c>
      <c r="I4" s="45">
        <v>3132962169</v>
      </c>
    </row>
    <row r="5" spans="2:9" x14ac:dyDescent="0.25">
      <c r="B5" s="45" t="s">
        <v>1422</v>
      </c>
      <c r="C5" s="46" t="s">
        <v>1423</v>
      </c>
      <c r="D5" s="45" t="s">
        <v>1424</v>
      </c>
      <c r="E5" s="45">
        <v>3044277455</v>
      </c>
      <c r="F5" s="46" t="s">
        <v>1425</v>
      </c>
      <c r="G5" s="45" t="s">
        <v>1426</v>
      </c>
      <c r="H5" s="93" t="s">
        <v>1427</v>
      </c>
      <c r="I5" s="45">
        <v>3172608779</v>
      </c>
    </row>
    <row r="6" spans="2:9" ht="25.5" x14ac:dyDescent="0.25">
      <c r="B6" s="45" t="s">
        <v>1428</v>
      </c>
      <c r="C6" s="46" t="s">
        <v>1429</v>
      </c>
      <c r="D6" s="45" t="s">
        <v>1430</v>
      </c>
      <c r="E6" s="45">
        <v>3005705688</v>
      </c>
      <c r="F6" s="46" t="s">
        <v>1431</v>
      </c>
      <c r="G6" s="45" t="s">
        <v>1432</v>
      </c>
      <c r="H6" s="93" t="s">
        <v>1433</v>
      </c>
      <c r="I6" s="45">
        <v>3005676979</v>
      </c>
    </row>
    <row r="7" spans="2:9" x14ac:dyDescent="0.25">
      <c r="B7" s="45" t="s">
        <v>1434</v>
      </c>
      <c r="C7" s="46" t="s">
        <v>1435</v>
      </c>
      <c r="D7" s="45" t="s">
        <v>1436</v>
      </c>
      <c r="E7" s="45">
        <v>3174922925</v>
      </c>
      <c r="F7" s="46" t="s">
        <v>1437</v>
      </c>
      <c r="G7" s="45" t="s">
        <v>1438</v>
      </c>
      <c r="H7" s="94" t="s">
        <v>1439</v>
      </c>
      <c r="I7" s="45">
        <v>3005330376</v>
      </c>
    </row>
    <row r="8" spans="2:9" x14ac:dyDescent="0.25">
      <c r="B8" s="45" t="s">
        <v>1440</v>
      </c>
      <c r="C8" s="46" t="s">
        <v>1441</v>
      </c>
      <c r="D8" s="45" t="s">
        <v>1442</v>
      </c>
      <c r="E8" s="45"/>
      <c r="F8" s="46" t="s">
        <v>1443</v>
      </c>
      <c r="G8" s="45" t="s">
        <v>1444</v>
      </c>
      <c r="H8" s="93" t="s">
        <v>1445</v>
      </c>
      <c r="I8" s="45">
        <v>3204088571</v>
      </c>
    </row>
    <row r="9" spans="2:9" x14ac:dyDescent="0.25">
      <c r="B9" s="45" t="s">
        <v>1446</v>
      </c>
      <c r="C9" s="46" t="s">
        <v>1447</v>
      </c>
      <c r="D9" s="45" t="s">
        <v>1448</v>
      </c>
      <c r="E9" s="45">
        <v>3002135252</v>
      </c>
      <c r="F9" s="46" t="s">
        <v>1449</v>
      </c>
      <c r="G9" s="45" t="s">
        <v>1450</v>
      </c>
      <c r="H9" s="93" t="s">
        <v>1451</v>
      </c>
      <c r="I9" s="45">
        <v>3007911142</v>
      </c>
    </row>
    <row r="10" spans="2:9" ht="38.25" x14ac:dyDescent="0.25">
      <c r="B10" s="45" t="s">
        <v>1452</v>
      </c>
      <c r="C10" s="46" t="s">
        <v>1453</v>
      </c>
      <c r="D10" s="45" t="s">
        <v>1454</v>
      </c>
      <c r="E10" s="47">
        <v>3157250961</v>
      </c>
      <c r="F10" s="46" t="s">
        <v>1455</v>
      </c>
      <c r="G10" s="45" t="s">
        <v>1456</v>
      </c>
      <c r="H10" s="93" t="s">
        <v>1457</v>
      </c>
      <c r="I10" s="45">
        <v>3246839728</v>
      </c>
    </row>
    <row r="11" spans="2:9" x14ac:dyDescent="0.25">
      <c r="B11" s="45" t="s">
        <v>1458</v>
      </c>
      <c r="C11" s="46" t="s">
        <v>1459</v>
      </c>
      <c r="D11" s="45" t="s">
        <v>1460</v>
      </c>
      <c r="E11" s="45">
        <v>3105545418</v>
      </c>
      <c r="F11" s="46" t="s">
        <v>1461</v>
      </c>
      <c r="G11" s="45" t="s">
        <v>1462</v>
      </c>
      <c r="H11" s="93" t="s">
        <v>1463</v>
      </c>
      <c r="I11" s="45">
        <v>3133202652</v>
      </c>
    </row>
    <row r="12" spans="2:9" x14ac:dyDescent="0.25">
      <c r="B12" s="48"/>
    </row>
    <row r="13" spans="2:9" x14ac:dyDescent="0.25">
      <c r="B13" s="49"/>
    </row>
    <row r="15" spans="2:9" x14ac:dyDescent="0.25">
      <c r="F15" s="40"/>
      <c r="G15" s="40"/>
    </row>
    <row r="16" spans="2:9" x14ac:dyDescent="0.25">
      <c r="F16" s="40"/>
      <c r="G16" s="40"/>
    </row>
    <row r="17" spans="4:8" x14ac:dyDescent="0.25">
      <c r="F17" s="40"/>
      <c r="G17" s="40"/>
      <c r="H17" s="50"/>
    </row>
    <row r="18" spans="4:8" x14ac:dyDescent="0.25">
      <c r="D18" s="51"/>
      <c r="E18" s="51"/>
      <c r="F18" s="40"/>
      <c r="G18" s="40"/>
    </row>
    <row r="19" spans="4:8" x14ac:dyDescent="0.25">
      <c r="D19" s="51"/>
      <c r="E19" s="51"/>
      <c r="F19" s="40"/>
      <c r="G19" s="40"/>
    </row>
    <row r="20" spans="4:8" x14ac:dyDescent="0.25">
      <c r="D20" s="51"/>
      <c r="E20" s="51"/>
      <c r="F20" s="51"/>
      <c r="G20" s="51"/>
    </row>
    <row r="21" spans="4:8" x14ac:dyDescent="0.25">
      <c r="D21" s="51"/>
      <c r="E21" s="51"/>
      <c r="F21" s="51"/>
      <c r="G21" s="51"/>
    </row>
    <row r="22" spans="4:8" x14ac:dyDescent="0.25">
      <c r="D22" s="51"/>
      <c r="E22" s="51"/>
      <c r="F22" s="51"/>
      <c r="G22" s="51"/>
    </row>
    <row r="23" spans="4:8" x14ac:dyDescent="0.25">
      <c r="D23" s="51"/>
      <c r="E23" s="51"/>
      <c r="F23" s="51"/>
      <c r="G23" s="51"/>
    </row>
  </sheetData>
  <mergeCells count="2">
    <mergeCell ref="B1:I1"/>
    <mergeCell ref="B2:I2"/>
  </mergeCells>
  <hyperlinks>
    <hyperlink ref="F4" r:id="rId1" xr:uid="{12AB917D-0CBE-457A-93DD-CDA6FFF1F8DA}"/>
    <hyperlink ref="C5" r:id="rId2" xr:uid="{F8AE7AC5-A09D-4E87-BB05-BA96E0180274}"/>
    <hyperlink ref="F5" r:id="rId3" xr:uid="{C9B60EF5-229D-4A7A-91DC-371581D9116F}"/>
    <hyperlink ref="H5" r:id="rId4" xr:uid="{99024F83-3FD9-4BDB-9532-57C20003A1E4}"/>
    <hyperlink ref="C6" r:id="rId5" xr:uid="{9E2924BC-6FDC-4FE6-8A3F-8914E6059A69}"/>
    <hyperlink ref="H6" r:id="rId6" xr:uid="{F038D444-ACFD-4413-90B7-C5EB30D83461}"/>
    <hyperlink ref="C7" r:id="rId7" xr:uid="{8C81EE27-B95F-4756-8D41-9DB0F991C8BB}"/>
    <hyperlink ref="H7" r:id="rId8" xr:uid="{5B5BAD24-691F-4F68-AFB6-718A96E729B6}"/>
    <hyperlink ref="F7" r:id="rId9" xr:uid="{A1F1B6F2-B127-44B7-8AFF-A7CD0F33C658}"/>
    <hyperlink ref="C8" r:id="rId10" xr:uid="{F4872421-3FFC-4436-B859-D7F0DFF6D90D}"/>
    <hyperlink ref="H8" r:id="rId11" xr:uid="{54D08BF1-DB68-4232-9E51-838F630BE118}"/>
    <hyperlink ref="F8" r:id="rId12" xr:uid="{0DB6C1CD-856C-451C-B19F-53C1E865F5C1}"/>
    <hyperlink ref="C9" r:id="rId13" xr:uid="{F7069096-9806-4F6E-9BAB-405164A4FF0C}"/>
    <hyperlink ref="F9" r:id="rId14" xr:uid="{D0289532-CD37-41F9-A6FB-98E704558B70}"/>
    <hyperlink ref="H9" r:id="rId15" xr:uid="{C64A56F1-D4EA-4AFB-8FBB-0A5C006EFBDD}"/>
    <hyperlink ref="C10" r:id="rId16" xr:uid="{27D96EF2-8F74-469E-9466-3DF67CE8868C}"/>
    <hyperlink ref="H10" r:id="rId17" xr:uid="{80F86B13-0C33-4172-8B9D-51034E7C70D0}"/>
    <hyperlink ref="F10" r:id="rId18" xr:uid="{2F15C83B-7BF1-427F-A273-3208C6F2E803}"/>
    <hyperlink ref="C11" r:id="rId19" xr:uid="{43B6FDD7-2C07-457D-B7BE-BD627A5A2A2F}"/>
    <hyperlink ref="H11" r:id="rId20" xr:uid="{1FF237BD-51C6-4417-BDFF-43048218F7E2}"/>
    <hyperlink ref="F11" r:id="rId21" xr:uid="{877D62BC-678B-4DF2-82C3-677A16B41E4E}"/>
    <hyperlink ref="F6" r:id="rId22" xr:uid="{3C97F171-993D-4EDD-B80C-F284B95E0631}"/>
    <hyperlink ref="H4" r:id="rId23" xr:uid="{6533B3F1-C720-4093-B25A-4900BA7FC79A}"/>
  </hyperlinks>
  <pageMargins left="0.7" right="0.7" top="0.75" bottom="0.75" header="0.3" footer="0.3"/>
  <pageSetup orientation="portrait" r:id="rId2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2A7B9-9AF6-4D87-81F1-C82A3882EA2D}">
  <dimension ref="A1:X264"/>
  <sheetViews>
    <sheetView workbookViewId="0">
      <pane ySplit="1" topLeftCell="A2" activePane="bottomLeft" state="frozen"/>
      <selection pane="bottomLeft" activeCell="A222" sqref="A222"/>
    </sheetView>
  </sheetViews>
  <sheetFormatPr baseColWidth="10" defaultRowHeight="15" outlineLevelCol="1" x14ac:dyDescent="0.25"/>
  <cols>
    <col min="1" max="1" width="12.42578125" customWidth="1"/>
    <col min="3" max="5" width="11.42578125" customWidth="1" outlineLevel="1"/>
    <col min="6" max="6" width="13.42578125" customWidth="1" outlineLevel="1"/>
    <col min="7" max="7" width="11.42578125" customWidth="1" outlineLevel="1"/>
    <col min="8" max="8" width="5.28515625" customWidth="1" outlineLevel="1"/>
    <col min="9" max="9" width="6" customWidth="1" outlineLevel="1"/>
    <col min="10" max="14" width="11.42578125" customWidth="1" outlineLevel="1"/>
    <col min="19" max="19" width="15.85546875" bestFit="1" customWidth="1"/>
    <col min="21" max="21" width="12.5703125" customWidth="1"/>
    <col min="22" max="22" width="30.42578125" style="55" customWidth="1"/>
  </cols>
  <sheetData>
    <row r="1" spans="1:22" ht="30" customHeight="1" x14ac:dyDescent="0.25">
      <c r="A1" s="52" t="s">
        <v>1464</v>
      </c>
      <c r="B1" s="53" t="s">
        <v>1465</v>
      </c>
      <c r="C1" s="53" t="s">
        <v>1466</v>
      </c>
      <c r="D1" s="53" t="s">
        <v>1467</v>
      </c>
      <c r="E1" s="53" t="s">
        <v>1468</v>
      </c>
      <c r="F1" s="53" t="s">
        <v>1469</v>
      </c>
      <c r="G1" s="53" t="s">
        <v>1470</v>
      </c>
      <c r="H1" s="53" t="s">
        <v>1471</v>
      </c>
      <c r="I1" s="53" t="s">
        <v>1472</v>
      </c>
      <c r="J1" s="54" t="s">
        <v>1473</v>
      </c>
      <c r="K1" s="53" t="s">
        <v>1474</v>
      </c>
      <c r="L1" s="53" t="s">
        <v>1475</v>
      </c>
      <c r="M1" s="53" t="s">
        <v>1476</v>
      </c>
      <c r="N1" s="53" t="s">
        <v>1477</v>
      </c>
      <c r="O1" s="53" t="s">
        <v>1478</v>
      </c>
      <c r="P1" s="53" t="s">
        <v>1479</v>
      </c>
      <c r="Q1" s="53" t="s">
        <v>1477</v>
      </c>
      <c r="R1" s="53" t="s">
        <v>1480</v>
      </c>
      <c r="S1" s="53" t="s">
        <v>1481</v>
      </c>
    </row>
    <row r="2" spans="1:22" x14ac:dyDescent="0.25">
      <c r="A2" s="56">
        <v>292</v>
      </c>
      <c r="B2" s="57" t="s">
        <v>1482</v>
      </c>
      <c r="C2" s="58" t="s">
        <v>1483</v>
      </c>
      <c r="D2" s="57">
        <v>2011</v>
      </c>
      <c r="E2" s="58" t="s">
        <v>1484</v>
      </c>
      <c r="F2" s="59" t="s">
        <v>1485</v>
      </c>
      <c r="G2" s="60" t="s">
        <v>1486</v>
      </c>
      <c r="H2" s="57">
        <v>19</v>
      </c>
      <c r="I2" s="57"/>
      <c r="J2" s="60" t="s">
        <v>1487</v>
      </c>
      <c r="K2" s="60">
        <v>1111198352</v>
      </c>
      <c r="L2" s="60" t="s">
        <v>1488</v>
      </c>
      <c r="M2" s="60">
        <v>3108821107</v>
      </c>
      <c r="N2" s="60">
        <v>3108821107</v>
      </c>
      <c r="O2" s="60" t="e">
        <v>#N/A</v>
      </c>
      <c r="P2" s="60" t="e">
        <v>#N/A</v>
      </c>
      <c r="Q2" s="60" t="e">
        <v>#N/A</v>
      </c>
      <c r="R2" s="60"/>
      <c r="S2" s="60"/>
      <c r="U2" t="s">
        <v>20</v>
      </c>
      <c r="V2" s="55">
        <v>126</v>
      </c>
    </row>
    <row r="3" spans="1:22" x14ac:dyDescent="0.25">
      <c r="A3" s="56">
        <v>32</v>
      </c>
      <c r="B3" s="57" t="s">
        <v>1489</v>
      </c>
      <c r="C3" s="58" t="s">
        <v>1490</v>
      </c>
      <c r="D3" s="57">
        <v>2012</v>
      </c>
      <c r="E3" s="58" t="s">
        <v>1484</v>
      </c>
      <c r="F3" s="59" t="s">
        <v>1491</v>
      </c>
      <c r="G3" s="60" t="s">
        <v>1492</v>
      </c>
      <c r="H3" s="57">
        <v>12</v>
      </c>
      <c r="I3" s="57"/>
      <c r="J3" s="60" t="s">
        <v>1487</v>
      </c>
      <c r="K3" s="60">
        <v>1014192471</v>
      </c>
      <c r="L3" s="60" t="s">
        <v>1493</v>
      </c>
      <c r="M3" s="60"/>
      <c r="N3" s="60">
        <v>3134490892</v>
      </c>
      <c r="O3" s="60">
        <v>1014192471</v>
      </c>
      <c r="P3" s="60" t="s">
        <v>1493</v>
      </c>
      <c r="Q3" s="60">
        <v>3134490892</v>
      </c>
      <c r="R3" s="60"/>
      <c r="S3" s="60"/>
      <c r="U3" t="s">
        <v>1465</v>
      </c>
      <c r="V3" s="55" t="str">
        <f>VLOOKUP(V2,$A:$Q,2,0)</f>
        <v>TAM721</v>
      </c>
    </row>
    <row r="4" spans="1:22" x14ac:dyDescent="0.25">
      <c r="A4" s="56">
        <v>263</v>
      </c>
      <c r="B4" s="57" t="s">
        <v>1494</v>
      </c>
      <c r="C4" s="58" t="s">
        <v>1495</v>
      </c>
      <c r="D4" s="57">
        <v>2012</v>
      </c>
      <c r="E4" s="58" t="s">
        <v>1496</v>
      </c>
      <c r="F4" s="59">
        <v>87274876</v>
      </c>
      <c r="G4" s="60" t="s">
        <v>1497</v>
      </c>
      <c r="H4" s="57">
        <v>66</v>
      </c>
      <c r="I4" s="57"/>
      <c r="J4" s="60" t="s">
        <v>1487</v>
      </c>
      <c r="K4" s="60">
        <v>900370573</v>
      </c>
      <c r="L4" s="60" t="s">
        <v>1498</v>
      </c>
      <c r="M4" s="60" t="s">
        <v>1499</v>
      </c>
      <c r="N4" s="60" t="s">
        <v>1500</v>
      </c>
      <c r="O4" s="60">
        <v>0</v>
      </c>
      <c r="P4" s="60">
        <v>0</v>
      </c>
      <c r="Q4" s="60">
        <v>0</v>
      </c>
      <c r="R4" s="60"/>
      <c r="S4" s="60"/>
      <c r="U4" t="s">
        <v>1479</v>
      </c>
      <c r="V4" s="55" t="str">
        <f>VLOOKUP(V2,$A:$Q,16,0)</f>
        <v>SALGADO GARCIA ROSEMBERG EDUARDO</v>
      </c>
    </row>
    <row r="5" spans="1:22" x14ac:dyDescent="0.25">
      <c r="A5" s="56">
        <v>203</v>
      </c>
      <c r="B5" s="57" t="s">
        <v>1501</v>
      </c>
      <c r="C5" s="58" t="s">
        <v>1502</v>
      </c>
      <c r="D5" s="57">
        <v>2005</v>
      </c>
      <c r="E5" s="58" t="s">
        <v>1496</v>
      </c>
      <c r="F5" s="59" t="s">
        <v>1503</v>
      </c>
      <c r="G5" s="60" t="s">
        <v>1504</v>
      </c>
      <c r="H5" s="57">
        <v>30</v>
      </c>
      <c r="I5" s="57"/>
      <c r="J5" s="60" t="s">
        <v>1487</v>
      </c>
      <c r="K5" s="60">
        <v>19288875</v>
      </c>
      <c r="L5" s="60" t="s">
        <v>1505</v>
      </c>
      <c r="M5" s="60">
        <v>7042417</v>
      </c>
      <c r="N5" s="60" t="s">
        <v>1506</v>
      </c>
      <c r="O5" s="60">
        <v>79513101</v>
      </c>
      <c r="P5" s="60" t="s">
        <v>1507</v>
      </c>
      <c r="Q5" s="60">
        <v>3142663935</v>
      </c>
      <c r="R5" s="60"/>
      <c r="S5" s="60"/>
      <c r="U5" t="s">
        <v>1477</v>
      </c>
      <c r="V5" s="55">
        <f>VLOOKUP(V2,$A:$Q,17,0)</f>
        <v>3103205390</v>
      </c>
    </row>
    <row r="6" spans="1:22" x14ac:dyDescent="0.25">
      <c r="A6" s="56">
        <v>540</v>
      </c>
      <c r="B6" s="57" t="s">
        <v>1508</v>
      </c>
      <c r="C6" s="58" t="s">
        <v>1509</v>
      </c>
      <c r="D6" s="57">
        <v>2015</v>
      </c>
      <c r="E6" s="58" t="s">
        <v>1496</v>
      </c>
      <c r="F6" s="59" t="s">
        <v>1510</v>
      </c>
      <c r="G6" s="60" t="s">
        <v>1511</v>
      </c>
      <c r="H6" s="57">
        <v>41</v>
      </c>
      <c r="I6" s="57"/>
      <c r="J6" s="60" t="s">
        <v>1487</v>
      </c>
      <c r="K6" s="60">
        <v>3277232</v>
      </c>
      <c r="L6" s="60" t="s">
        <v>1512</v>
      </c>
      <c r="M6" s="60"/>
      <c r="N6" s="60">
        <v>3125141046</v>
      </c>
      <c r="O6" s="60" t="e">
        <v>#N/A</v>
      </c>
      <c r="P6" s="60" t="e">
        <v>#N/A</v>
      </c>
      <c r="Q6" s="60" t="e">
        <v>#N/A</v>
      </c>
      <c r="R6" s="60"/>
      <c r="S6" s="60"/>
    </row>
    <row r="7" spans="1:22" x14ac:dyDescent="0.25">
      <c r="A7" s="56">
        <v>267</v>
      </c>
      <c r="B7" s="57">
        <v>424</v>
      </c>
      <c r="C7" s="58" t="s">
        <v>1502</v>
      </c>
      <c r="D7" s="57">
        <v>2008</v>
      </c>
      <c r="E7" s="58" t="s">
        <v>1496</v>
      </c>
      <c r="F7" s="59" t="s">
        <v>1513</v>
      </c>
      <c r="G7" s="60" t="s">
        <v>1514</v>
      </c>
      <c r="H7" s="57">
        <v>45</v>
      </c>
      <c r="I7" s="57">
        <v>43</v>
      </c>
      <c r="J7" s="60" t="s">
        <v>1487</v>
      </c>
      <c r="K7" s="60">
        <v>79718369</v>
      </c>
      <c r="L7" s="60" t="s">
        <v>1515</v>
      </c>
      <c r="M7" s="60"/>
      <c r="N7" s="60">
        <v>3144781309</v>
      </c>
      <c r="O7" s="60">
        <v>79718369</v>
      </c>
      <c r="P7" s="60" t="s">
        <v>1516</v>
      </c>
      <c r="Q7" s="60">
        <v>3144781309</v>
      </c>
      <c r="R7" s="60"/>
      <c r="S7" s="60"/>
      <c r="U7" t="s">
        <v>20</v>
      </c>
      <c r="V7" s="55">
        <v>450</v>
      </c>
    </row>
    <row r="8" spans="1:22" x14ac:dyDescent="0.25">
      <c r="A8" s="56">
        <v>631</v>
      </c>
      <c r="B8" s="57" t="s">
        <v>1517</v>
      </c>
      <c r="C8" s="58" t="s">
        <v>1483</v>
      </c>
      <c r="D8" s="57">
        <v>2015</v>
      </c>
      <c r="E8" s="58" t="s">
        <v>1518</v>
      </c>
      <c r="F8" s="59" t="s">
        <v>1519</v>
      </c>
      <c r="G8" s="60" t="s">
        <v>1520</v>
      </c>
      <c r="H8" s="57">
        <v>4</v>
      </c>
      <c r="I8" s="57"/>
      <c r="J8" s="60" t="s">
        <v>1521</v>
      </c>
      <c r="K8" s="60">
        <v>41667024</v>
      </c>
      <c r="L8" s="60" t="s">
        <v>1522</v>
      </c>
      <c r="M8" s="60">
        <v>6306939</v>
      </c>
      <c r="N8" s="60">
        <v>3012010124</v>
      </c>
      <c r="O8" s="60">
        <v>0</v>
      </c>
      <c r="P8" s="60">
        <v>0</v>
      </c>
      <c r="Q8" s="60">
        <v>0</v>
      </c>
      <c r="R8" s="60">
        <v>17</v>
      </c>
      <c r="S8" s="60"/>
      <c r="U8" t="s">
        <v>1465</v>
      </c>
      <c r="V8" s="55" t="str">
        <f>VLOOKUP(V7,$A:$Q,2,0)</f>
        <v>EYX606</v>
      </c>
    </row>
    <row r="9" spans="1:22" x14ac:dyDescent="0.25">
      <c r="A9" s="56">
        <v>974</v>
      </c>
      <c r="B9" s="57" t="s">
        <v>1523</v>
      </c>
      <c r="C9" s="58" t="s">
        <v>1524</v>
      </c>
      <c r="D9" s="57">
        <v>2012</v>
      </c>
      <c r="E9" s="58" t="s">
        <v>1525</v>
      </c>
      <c r="F9" s="59" t="s">
        <v>1526</v>
      </c>
      <c r="G9" s="60" t="s">
        <v>1527</v>
      </c>
      <c r="H9" s="57">
        <v>4</v>
      </c>
      <c r="I9" s="57"/>
      <c r="J9" s="60" t="s">
        <v>1487</v>
      </c>
      <c r="K9" s="60">
        <v>51936961</v>
      </c>
      <c r="L9" s="60" t="s">
        <v>1528</v>
      </c>
      <c r="M9" s="60">
        <v>3113659162</v>
      </c>
      <c r="N9" s="60">
        <v>3113659162</v>
      </c>
      <c r="O9" s="60" t="e">
        <v>#N/A</v>
      </c>
      <c r="P9" s="60" t="e">
        <v>#N/A</v>
      </c>
      <c r="Q9" s="60" t="e">
        <v>#N/A</v>
      </c>
      <c r="R9" s="60">
        <v>17</v>
      </c>
      <c r="S9" s="60"/>
      <c r="U9" t="s">
        <v>1479</v>
      </c>
      <c r="V9" s="55" t="str">
        <f>VLOOKUP(V7,$A:$Q,16,0)</f>
        <v>RIOS PULIDO JONTHAN ALEXANDER</v>
      </c>
    </row>
    <row r="10" spans="1:22" x14ac:dyDescent="0.25">
      <c r="A10" s="56">
        <v>384</v>
      </c>
      <c r="B10" s="57" t="s">
        <v>1529</v>
      </c>
      <c r="C10" s="58" t="s">
        <v>1502</v>
      </c>
      <c r="D10" s="57">
        <v>2014</v>
      </c>
      <c r="E10" s="58" t="s">
        <v>1496</v>
      </c>
      <c r="F10" s="59" t="s">
        <v>1530</v>
      </c>
      <c r="G10" s="60" t="s">
        <v>1531</v>
      </c>
      <c r="H10" s="57">
        <v>45</v>
      </c>
      <c r="I10" s="57">
        <v>45</v>
      </c>
      <c r="J10" s="60" t="s">
        <v>1487</v>
      </c>
      <c r="K10" s="60">
        <v>79274995</v>
      </c>
      <c r="L10" s="60" t="s">
        <v>1532</v>
      </c>
      <c r="M10" s="60">
        <v>4736858</v>
      </c>
      <c r="N10" s="60">
        <v>3159287280</v>
      </c>
      <c r="O10" s="60">
        <v>79274995</v>
      </c>
      <c r="P10" s="60" t="s">
        <v>1533</v>
      </c>
      <c r="Q10" s="60">
        <v>3042022943</v>
      </c>
      <c r="R10" s="60"/>
      <c r="S10" s="60"/>
      <c r="U10" t="s">
        <v>1477</v>
      </c>
      <c r="V10" s="55" t="str">
        <f>VLOOKUP(V7,$A:$Q,17,0)</f>
        <v>302 4678128</v>
      </c>
    </row>
    <row r="11" spans="1:22" x14ac:dyDescent="0.25">
      <c r="A11" s="56">
        <v>13</v>
      </c>
      <c r="B11" s="57" t="s">
        <v>1534</v>
      </c>
      <c r="C11" s="58" t="s">
        <v>1502</v>
      </c>
      <c r="D11" s="57">
        <v>2017</v>
      </c>
      <c r="E11" s="58" t="s">
        <v>1496</v>
      </c>
      <c r="F11" s="59" t="s">
        <v>1535</v>
      </c>
      <c r="G11" s="60" t="s">
        <v>1536</v>
      </c>
      <c r="H11" s="57">
        <v>42</v>
      </c>
      <c r="I11" s="57"/>
      <c r="J11" s="60" t="s">
        <v>1487</v>
      </c>
      <c r="K11" s="60">
        <v>19123265</v>
      </c>
      <c r="L11" s="60" t="s">
        <v>1537</v>
      </c>
      <c r="M11" s="60">
        <v>2259212</v>
      </c>
      <c r="N11" s="60">
        <v>3203001317</v>
      </c>
      <c r="O11" s="60">
        <v>80490630</v>
      </c>
      <c r="P11" s="60" t="s">
        <v>1538</v>
      </c>
      <c r="Q11" s="60">
        <v>3142600612</v>
      </c>
      <c r="R11" s="60"/>
      <c r="S11" s="60" t="s">
        <v>1539</v>
      </c>
    </row>
    <row r="12" spans="1:22" x14ac:dyDescent="0.25">
      <c r="A12" s="56">
        <v>28</v>
      </c>
      <c r="B12" s="57" t="s">
        <v>1540</v>
      </c>
      <c r="C12" s="58" t="s">
        <v>1502</v>
      </c>
      <c r="D12" s="57">
        <v>2018</v>
      </c>
      <c r="E12" s="58" t="s">
        <v>1496</v>
      </c>
      <c r="F12" s="59" t="s">
        <v>1541</v>
      </c>
      <c r="G12" s="60" t="s">
        <v>1542</v>
      </c>
      <c r="H12" s="57">
        <v>42</v>
      </c>
      <c r="I12" s="57"/>
      <c r="J12" s="60" t="s">
        <v>1487</v>
      </c>
      <c r="K12" s="60" t="s">
        <v>1543</v>
      </c>
      <c r="L12" s="60" t="s">
        <v>1544</v>
      </c>
      <c r="M12" s="60">
        <v>2259212</v>
      </c>
      <c r="N12" s="60">
        <v>3203001317</v>
      </c>
      <c r="O12" s="60">
        <v>83087152</v>
      </c>
      <c r="P12" s="60" t="s">
        <v>1545</v>
      </c>
      <c r="Q12" s="60" t="s">
        <v>1546</v>
      </c>
      <c r="R12" s="60"/>
      <c r="S12" s="60" t="s">
        <v>1539</v>
      </c>
      <c r="U12" t="s">
        <v>20</v>
      </c>
      <c r="V12" s="55">
        <v>468</v>
      </c>
    </row>
    <row r="13" spans="1:22" x14ac:dyDescent="0.25">
      <c r="A13" s="56">
        <v>312</v>
      </c>
      <c r="B13" s="57" t="s">
        <v>1547</v>
      </c>
      <c r="C13" s="58" t="s">
        <v>1502</v>
      </c>
      <c r="D13" s="57">
        <v>2017</v>
      </c>
      <c r="E13" s="58" t="s">
        <v>1496</v>
      </c>
      <c r="F13" s="59" t="s">
        <v>1548</v>
      </c>
      <c r="G13" s="60" t="s">
        <v>1549</v>
      </c>
      <c r="H13" s="57">
        <v>45</v>
      </c>
      <c r="I13" s="57">
        <v>45</v>
      </c>
      <c r="J13" s="60" t="s">
        <v>1487</v>
      </c>
      <c r="K13" s="60">
        <v>1015392785</v>
      </c>
      <c r="L13" s="60" t="s">
        <v>1550</v>
      </c>
      <c r="M13" s="60">
        <v>2712931</v>
      </c>
      <c r="N13" s="60">
        <v>3164967408</v>
      </c>
      <c r="O13" s="60">
        <v>79717599</v>
      </c>
      <c r="P13" s="60" t="s">
        <v>1551</v>
      </c>
      <c r="Q13" s="60" t="s">
        <v>1552</v>
      </c>
      <c r="R13" s="60"/>
      <c r="S13" s="60"/>
      <c r="U13" t="s">
        <v>1465</v>
      </c>
      <c r="V13" s="55" t="str">
        <f>VLOOKUP(V12,$A:$Q,2,0)</f>
        <v>GUU971</v>
      </c>
    </row>
    <row r="14" spans="1:22" x14ac:dyDescent="0.25">
      <c r="A14" s="56">
        <v>126</v>
      </c>
      <c r="B14" s="57" t="s">
        <v>1553</v>
      </c>
      <c r="C14" s="58" t="s">
        <v>1554</v>
      </c>
      <c r="D14" s="57">
        <v>2014</v>
      </c>
      <c r="E14" s="58" t="s">
        <v>1484</v>
      </c>
      <c r="F14" s="59" t="s">
        <v>1555</v>
      </c>
      <c r="G14" s="60" t="s">
        <v>1556</v>
      </c>
      <c r="H14" s="57">
        <v>19</v>
      </c>
      <c r="I14" s="57"/>
      <c r="J14" s="60" t="s">
        <v>1487</v>
      </c>
      <c r="K14" s="60">
        <v>23609499</v>
      </c>
      <c r="L14" s="60" t="s">
        <v>1557</v>
      </c>
      <c r="M14" s="60">
        <v>7242650</v>
      </c>
      <c r="N14" s="60">
        <v>3112332968</v>
      </c>
      <c r="O14" s="60">
        <v>15048837</v>
      </c>
      <c r="P14" s="60" t="s">
        <v>1558</v>
      </c>
      <c r="Q14" s="60">
        <v>3103205390</v>
      </c>
      <c r="R14" s="60"/>
      <c r="S14" s="60" t="s">
        <v>1539</v>
      </c>
      <c r="U14" t="s">
        <v>1479</v>
      </c>
      <c r="V14" s="55" t="str">
        <f>VLOOKUP(V12,$A:$Q,16,0)</f>
        <v>PRIETO LEYTON JHONATAN ALEJANDRO</v>
      </c>
    </row>
    <row r="15" spans="1:22" x14ac:dyDescent="0.25">
      <c r="A15" s="56">
        <v>820</v>
      </c>
      <c r="B15" s="57" t="s">
        <v>1559</v>
      </c>
      <c r="C15" s="58" t="s">
        <v>1490</v>
      </c>
      <c r="D15" s="57">
        <v>2013</v>
      </c>
      <c r="E15" s="58" t="s">
        <v>1560</v>
      </c>
      <c r="F15" s="59" t="s">
        <v>1561</v>
      </c>
      <c r="G15" s="60" t="s">
        <v>1562</v>
      </c>
      <c r="H15" s="57">
        <v>4</v>
      </c>
      <c r="I15" s="57"/>
      <c r="J15" s="60" t="s">
        <v>1487</v>
      </c>
      <c r="K15" s="60">
        <v>28252175</v>
      </c>
      <c r="L15" s="60" t="s">
        <v>1563</v>
      </c>
      <c r="M15" s="60"/>
      <c r="N15" s="60">
        <v>3134889517</v>
      </c>
      <c r="O15" s="60">
        <v>0</v>
      </c>
      <c r="P15" s="60">
        <v>0</v>
      </c>
      <c r="Q15" s="60">
        <v>0</v>
      </c>
      <c r="R15" s="60">
        <v>17</v>
      </c>
      <c r="S15" s="60"/>
      <c r="U15" t="s">
        <v>1477</v>
      </c>
      <c r="V15" s="55">
        <f>VLOOKUP(V12,$A:$Q,17,0)</f>
        <v>3229252787</v>
      </c>
    </row>
    <row r="16" spans="1:22" x14ac:dyDescent="0.25">
      <c r="A16" s="56">
        <v>39</v>
      </c>
      <c r="B16" s="57" t="s">
        <v>1564</v>
      </c>
      <c r="C16" s="58" t="s">
        <v>1565</v>
      </c>
      <c r="D16" s="57">
        <v>2015</v>
      </c>
      <c r="E16" s="58" t="s">
        <v>1484</v>
      </c>
      <c r="F16" s="59" t="s">
        <v>1566</v>
      </c>
      <c r="G16" s="60" t="s">
        <v>1567</v>
      </c>
      <c r="H16" s="57">
        <v>19</v>
      </c>
      <c r="I16" s="57"/>
      <c r="J16" s="60" t="s">
        <v>1487</v>
      </c>
      <c r="K16" s="60" t="s">
        <v>1568</v>
      </c>
      <c r="L16" s="60" t="s">
        <v>1569</v>
      </c>
      <c r="M16" s="60" t="s">
        <v>1570</v>
      </c>
      <c r="N16" s="60">
        <v>3125897222</v>
      </c>
      <c r="O16" s="60">
        <v>80224234</v>
      </c>
      <c r="P16" s="60" t="s">
        <v>1571</v>
      </c>
      <c r="Q16" s="60">
        <v>3166769803</v>
      </c>
      <c r="R16" s="60"/>
      <c r="S16" s="60"/>
    </row>
    <row r="17" spans="1:22" x14ac:dyDescent="0.25">
      <c r="A17" s="56">
        <v>997</v>
      </c>
      <c r="B17" s="57" t="s">
        <v>1572</v>
      </c>
      <c r="C17" s="58" t="s">
        <v>1565</v>
      </c>
      <c r="D17" s="57">
        <v>2016</v>
      </c>
      <c r="E17" s="58" t="s">
        <v>1518</v>
      </c>
      <c r="F17" s="59" t="s">
        <v>1573</v>
      </c>
      <c r="G17" s="60" t="s">
        <v>1574</v>
      </c>
      <c r="H17" s="57">
        <v>10</v>
      </c>
      <c r="I17" s="57"/>
      <c r="J17" s="60" t="s">
        <v>1487</v>
      </c>
      <c r="K17" s="60">
        <v>80808811</v>
      </c>
      <c r="L17" s="60" t="s">
        <v>1575</v>
      </c>
      <c r="M17" s="60">
        <v>8128801</v>
      </c>
      <c r="N17" s="60">
        <v>3105772599</v>
      </c>
      <c r="O17" s="60">
        <v>80440806</v>
      </c>
      <c r="P17" s="60" t="s">
        <v>1576</v>
      </c>
      <c r="Q17" s="60">
        <v>3107323340</v>
      </c>
      <c r="R17" s="60">
        <v>17</v>
      </c>
      <c r="S17" s="60"/>
    </row>
    <row r="18" spans="1:22" x14ac:dyDescent="0.25">
      <c r="A18" s="56">
        <v>301</v>
      </c>
      <c r="B18" s="57" t="s">
        <v>1577</v>
      </c>
      <c r="C18" s="58" t="s">
        <v>1502</v>
      </c>
      <c r="D18" s="57">
        <v>2017</v>
      </c>
      <c r="E18" s="58" t="s">
        <v>1496</v>
      </c>
      <c r="F18" s="59" t="s">
        <v>1578</v>
      </c>
      <c r="G18" s="60" t="s">
        <v>1579</v>
      </c>
      <c r="H18" s="57">
        <v>42</v>
      </c>
      <c r="I18" s="57"/>
      <c r="J18" s="60" t="s">
        <v>1487</v>
      </c>
      <c r="K18" s="60">
        <v>80407085</v>
      </c>
      <c r="L18" s="60" t="s">
        <v>1580</v>
      </c>
      <c r="M18" s="60">
        <v>6834517</v>
      </c>
      <c r="N18" s="60">
        <v>3102109059</v>
      </c>
      <c r="O18" s="60">
        <v>96361854</v>
      </c>
      <c r="P18" s="60" t="s">
        <v>1581</v>
      </c>
      <c r="Q18" s="60">
        <v>3202362620</v>
      </c>
      <c r="R18" s="60"/>
      <c r="S18" s="60" t="s">
        <v>1582</v>
      </c>
      <c r="U18" t="s">
        <v>20</v>
      </c>
      <c r="V18" s="55">
        <v>330</v>
      </c>
    </row>
    <row r="19" spans="1:22" x14ac:dyDescent="0.25">
      <c r="A19" s="56">
        <v>244</v>
      </c>
      <c r="B19" s="57" t="s">
        <v>1583</v>
      </c>
      <c r="C19" s="58" t="s">
        <v>1524</v>
      </c>
      <c r="D19" s="57">
        <v>2014</v>
      </c>
      <c r="E19" s="58" t="s">
        <v>1484</v>
      </c>
      <c r="F19" s="59" t="s">
        <v>1584</v>
      </c>
      <c r="G19" s="60" t="s">
        <v>1585</v>
      </c>
      <c r="H19" s="57">
        <v>16</v>
      </c>
      <c r="I19" s="57"/>
      <c r="J19" s="60" t="s">
        <v>1487</v>
      </c>
      <c r="K19" s="60">
        <v>79848226</v>
      </c>
      <c r="L19" s="60" t="s">
        <v>1586</v>
      </c>
      <c r="M19" s="60">
        <v>7025330</v>
      </c>
      <c r="N19" s="60">
        <v>3168242601</v>
      </c>
      <c r="O19" s="60">
        <v>79848226</v>
      </c>
      <c r="P19" s="60" t="s">
        <v>1586</v>
      </c>
      <c r="Q19" s="60">
        <v>3168242601</v>
      </c>
      <c r="R19" s="60"/>
      <c r="S19" s="60"/>
      <c r="U19" t="s">
        <v>1465</v>
      </c>
      <c r="V19" s="55" t="str">
        <f>VLOOKUP(V18,$A:$Q,2,0)</f>
        <v>WOZ122</v>
      </c>
    </row>
    <row r="20" spans="1:22" x14ac:dyDescent="0.25">
      <c r="A20" s="56">
        <v>939</v>
      </c>
      <c r="B20" s="57" t="s">
        <v>1587</v>
      </c>
      <c r="C20" s="58" t="s">
        <v>1565</v>
      </c>
      <c r="D20" s="57">
        <v>2018</v>
      </c>
      <c r="E20" s="58" t="s">
        <v>1560</v>
      </c>
      <c r="F20" s="59" t="s">
        <v>1588</v>
      </c>
      <c r="G20" s="60" t="s">
        <v>1589</v>
      </c>
      <c r="H20" s="57">
        <v>5</v>
      </c>
      <c r="I20" s="57">
        <v>5</v>
      </c>
      <c r="J20" s="60" t="s">
        <v>1521</v>
      </c>
      <c r="K20" s="60" t="s">
        <v>1590</v>
      </c>
      <c r="L20" s="60" t="s">
        <v>1591</v>
      </c>
      <c r="M20" s="60" t="s">
        <v>1592</v>
      </c>
      <c r="N20" s="60" t="s">
        <v>1593</v>
      </c>
      <c r="O20" s="60" t="e">
        <v>#N/A</v>
      </c>
      <c r="P20" s="60" t="e">
        <v>#N/A</v>
      </c>
      <c r="Q20" s="60" t="e">
        <v>#N/A</v>
      </c>
      <c r="R20" s="60">
        <v>17</v>
      </c>
      <c r="S20" s="60"/>
      <c r="U20" t="s">
        <v>1479</v>
      </c>
      <c r="V20" s="55" t="str">
        <f>VLOOKUP(V18,$A:$Q,16,0)</f>
        <v>PRIETO ANGEL ALBERTO</v>
      </c>
    </row>
    <row r="21" spans="1:22" x14ac:dyDescent="0.25">
      <c r="A21" s="56">
        <v>658</v>
      </c>
      <c r="B21" s="57" t="s">
        <v>1594</v>
      </c>
      <c r="C21" s="58" t="s">
        <v>1483</v>
      </c>
      <c r="D21" s="57">
        <v>2012</v>
      </c>
      <c r="E21" s="58" t="s">
        <v>1518</v>
      </c>
      <c r="F21" s="59" t="s">
        <v>1595</v>
      </c>
      <c r="G21" s="60" t="s">
        <v>1596</v>
      </c>
      <c r="H21" s="57">
        <v>5</v>
      </c>
      <c r="I21" s="57"/>
      <c r="J21" s="60" t="s">
        <v>1521</v>
      </c>
      <c r="K21" s="60">
        <v>19167102</v>
      </c>
      <c r="L21" s="60" t="s">
        <v>1597</v>
      </c>
      <c r="M21" s="60"/>
      <c r="N21" s="60">
        <v>3138440178</v>
      </c>
      <c r="O21" s="60">
        <v>0</v>
      </c>
      <c r="P21" s="60">
        <v>0</v>
      </c>
      <c r="Q21" s="60">
        <v>0</v>
      </c>
      <c r="R21" s="60">
        <v>17</v>
      </c>
      <c r="S21" s="60"/>
      <c r="U21" t="s">
        <v>1477</v>
      </c>
      <c r="V21" s="55">
        <f>VLOOKUP(V18,$A:$Q,17,0)</f>
        <v>3203109220</v>
      </c>
    </row>
    <row r="22" spans="1:22" x14ac:dyDescent="0.25">
      <c r="A22" s="56">
        <v>500</v>
      </c>
      <c r="B22" s="57" t="s">
        <v>1598</v>
      </c>
      <c r="C22" s="58" t="s">
        <v>1599</v>
      </c>
      <c r="D22" s="57">
        <v>2012</v>
      </c>
      <c r="E22" s="58" t="s">
        <v>1496</v>
      </c>
      <c r="F22" s="59" t="s">
        <v>1600</v>
      </c>
      <c r="G22" s="60" t="s">
        <v>1601</v>
      </c>
      <c r="H22" s="57">
        <v>60</v>
      </c>
      <c r="I22" s="57"/>
      <c r="J22" s="60" t="s">
        <v>1487</v>
      </c>
      <c r="K22" s="60" t="s">
        <v>1602</v>
      </c>
      <c r="L22" s="60" t="s">
        <v>1603</v>
      </c>
      <c r="M22" s="60">
        <v>6906890</v>
      </c>
      <c r="N22" s="60">
        <v>3002663620</v>
      </c>
      <c r="O22" s="60">
        <v>79768976</v>
      </c>
      <c r="P22" s="60" t="s">
        <v>1604</v>
      </c>
      <c r="Q22" s="60">
        <v>3102992784</v>
      </c>
      <c r="R22" s="60"/>
      <c r="S22" s="60"/>
    </row>
    <row r="23" spans="1:22" x14ac:dyDescent="0.25">
      <c r="A23" s="56">
        <v>897</v>
      </c>
      <c r="B23" s="57" t="s">
        <v>1605</v>
      </c>
      <c r="C23" s="58" t="s">
        <v>1524</v>
      </c>
      <c r="D23" s="57">
        <v>2018</v>
      </c>
      <c r="E23" s="58" t="s">
        <v>1525</v>
      </c>
      <c r="F23" s="59" t="s">
        <v>1606</v>
      </c>
      <c r="G23" s="60" t="s">
        <v>1607</v>
      </c>
      <c r="H23" s="57">
        <v>5</v>
      </c>
      <c r="I23" s="57">
        <v>5</v>
      </c>
      <c r="J23" s="60" t="s">
        <v>1487</v>
      </c>
      <c r="K23" s="60">
        <v>800126471</v>
      </c>
      <c r="L23" s="60" t="s">
        <v>1608</v>
      </c>
      <c r="M23" s="60">
        <v>3118830</v>
      </c>
      <c r="N23" s="60"/>
      <c r="O23" s="60">
        <v>79056612</v>
      </c>
      <c r="P23" s="60" t="s">
        <v>1609</v>
      </c>
      <c r="Q23" s="60">
        <v>3125253069</v>
      </c>
      <c r="R23" s="60">
        <v>17</v>
      </c>
      <c r="S23" s="60"/>
    </row>
    <row r="24" spans="1:22" x14ac:dyDescent="0.25">
      <c r="A24" s="56">
        <v>254</v>
      </c>
      <c r="B24" s="57" t="s">
        <v>1610</v>
      </c>
      <c r="C24" s="58" t="s">
        <v>1599</v>
      </c>
      <c r="D24" s="57">
        <v>2020</v>
      </c>
      <c r="E24" s="58" t="s">
        <v>1484</v>
      </c>
      <c r="F24" s="59" t="s">
        <v>1611</v>
      </c>
      <c r="G24" s="60" t="s">
        <v>1612</v>
      </c>
      <c r="H24" s="57">
        <v>20</v>
      </c>
      <c r="I24" s="57">
        <v>19</v>
      </c>
      <c r="J24" s="60" t="s">
        <v>1487</v>
      </c>
      <c r="K24" s="60" t="s">
        <v>1613</v>
      </c>
      <c r="L24" s="60" t="s">
        <v>1614</v>
      </c>
      <c r="M24" s="60" t="s">
        <v>1615</v>
      </c>
      <c r="N24" s="60" t="s">
        <v>1616</v>
      </c>
      <c r="O24" s="60">
        <v>74371589</v>
      </c>
      <c r="P24" s="60" t="s">
        <v>1617</v>
      </c>
      <c r="Q24" s="60">
        <v>3123240346</v>
      </c>
      <c r="R24" s="60"/>
      <c r="S24" s="60"/>
    </row>
    <row r="25" spans="1:22" x14ac:dyDescent="0.25">
      <c r="A25" s="56">
        <v>56</v>
      </c>
      <c r="B25" s="57" t="s">
        <v>1618</v>
      </c>
      <c r="C25" s="58" t="s">
        <v>1490</v>
      </c>
      <c r="D25" s="57">
        <v>2010</v>
      </c>
      <c r="E25" s="58" t="s">
        <v>1484</v>
      </c>
      <c r="F25" s="59" t="s">
        <v>1619</v>
      </c>
      <c r="G25" s="60" t="s">
        <v>1620</v>
      </c>
      <c r="H25" s="57">
        <v>12</v>
      </c>
      <c r="I25" s="57"/>
      <c r="J25" s="60" t="s">
        <v>1487</v>
      </c>
      <c r="K25" s="60">
        <v>79159160</v>
      </c>
      <c r="L25" s="61" t="s">
        <v>1621</v>
      </c>
      <c r="M25" s="60"/>
      <c r="N25" s="60">
        <v>3168641743</v>
      </c>
      <c r="O25" s="60">
        <v>79159160</v>
      </c>
      <c r="P25" s="60" t="s">
        <v>1621</v>
      </c>
      <c r="Q25" s="60">
        <v>3168641743</v>
      </c>
      <c r="R25" s="60"/>
      <c r="S25" s="60"/>
    </row>
    <row r="26" spans="1:22" x14ac:dyDescent="0.25">
      <c r="A26" s="56">
        <v>72</v>
      </c>
      <c r="B26" s="57" t="s">
        <v>1622</v>
      </c>
      <c r="C26" s="58" t="s">
        <v>1565</v>
      </c>
      <c r="D26" s="57">
        <v>2011</v>
      </c>
      <c r="E26" s="58" t="s">
        <v>1484</v>
      </c>
      <c r="F26" s="59" t="s">
        <v>1623</v>
      </c>
      <c r="G26" s="60" t="s">
        <v>1624</v>
      </c>
      <c r="H26" s="57">
        <v>15</v>
      </c>
      <c r="I26" s="57"/>
      <c r="J26" s="60" t="s">
        <v>1487</v>
      </c>
      <c r="K26" s="60" t="s">
        <v>1625</v>
      </c>
      <c r="L26" s="60" t="s">
        <v>1626</v>
      </c>
      <c r="M26" s="60" t="s">
        <v>1570</v>
      </c>
      <c r="N26" s="60">
        <v>3057964261</v>
      </c>
      <c r="O26" s="60">
        <v>79923375</v>
      </c>
      <c r="P26" s="60" t="s">
        <v>1627</v>
      </c>
      <c r="Q26" s="60">
        <v>3208733930</v>
      </c>
      <c r="R26" s="60"/>
      <c r="S26" s="60"/>
    </row>
    <row r="27" spans="1:22" x14ac:dyDescent="0.25">
      <c r="A27" s="56">
        <v>284</v>
      </c>
      <c r="B27" s="57" t="s">
        <v>1628</v>
      </c>
      <c r="C27" s="62" t="s">
        <v>1502</v>
      </c>
      <c r="D27" s="63">
        <v>2019</v>
      </c>
      <c r="E27" s="62" t="s">
        <v>1496</v>
      </c>
      <c r="F27" s="64" t="s">
        <v>1629</v>
      </c>
      <c r="G27" s="65" t="s">
        <v>1630</v>
      </c>
      <c r="H27" s="63">
        <v>42</v>
      </c>
      <c r="I27" s="63"/>
      <c r="J27" s="65" t="s">
        <v>1487</v>
      </c>
      <c r="K27" s="65" t="s">
        <v>1631</v>
      </c>
      <c r="L27" s="65" t="s">
        <v>1632</v>
      </c>
      <c r="M27" s="60">
        <v>3118830</v>
      </c>
      <c r="N27" s="60">
        <v>3124490893</v>
      </c>
      <c r="O27" s="60">
        <v>4116959</v>
      </c>
      <c r="P27" s="60" t="s">
        <v>1633</v>
      </c>
      <c r="Q27" s="60">
        <v>313608820</v>
      </c>
      <c r="R27" s="60"/>
      <c r="S27" s="60"/>
    </row>
    <row r="28" spans="1:22" x14ac:dyDescent="0.25">
      <c r="A28" s="56">
        <v>592</v>
      </c>
      <c r="B28" s="57" t="s">
        <v>1634</v>
      </c>
      <c r="C28" s="58" t="s">
        <v>1635</v>
      </c>
      <c r="D28" s="57">
        <v>2005</v>
      </c>
      <c r="E28" s="58" t="s">
        <v>1496</v>
      </c>
      <c r="F28" s="59">
        <v>4117786</v>
      </c>
      <c r="G28" s="60" t="s">
        <v>1636</v>
      </c>
      <c r="H28" s="57">
        <v>25</v>
      </c>
      <c r="I28" s="57"/>
      <c r="J28" s="60" t="s">
        <v>1487</v>
      </c>
      <c r="K28" s="60">
        <v>29675452</v>
      </c>
      <c r="L28" s="61" t="s">
        <v>1637</v>
      </c>
      <c r="M28" s="60">
        <v>3217643622</v>
      </c>
      <c r="N28" s="60">
        <v>3217643622</v>
      </c>
      <c r="O28" s="60" t="e">
        <v>#N/A</v>
      </c>
      <c r="P28" s="60" t="e">
        <v>#N/A</v>
      </c>
      <c r="Q28" s="60" t="e">
        <v>#N/A</v>
      </c>
      <c r="R28" s="60"/>
      <c r="S28" s="60"/>
    </row>
    <row r="29" spans="1:22" x14ac:dyDescent="0.25">
      <c r="A29" s="56">
        <v>753</v>
      </c>
      <c r="B29" s="57" t="s">
        <v>1638</v>
      </c>
      <c r="C29" s="62" t="s">
        <v>1565</v>
      </c>
      <c r="D29" s="63">
        <v>2015</v>
      </c>
      <c r="E29" s="62" t="s">
        <v>1560</v>
      </c>
      <c r="F29" s="64" t="s">
        <v>1639</v>
      </c>
      <c r="G29" s="65" t="s">
        <v>1640</v>
      </c>
      <c r="H29" s="63">
        <v>4</v>
      </c>
      <c r="I29" s="63"/>
      <c r="J29" s="65" t="s">
        <v>1521</v>
      </c>
      <c r="K29" s="65">
        <v>3228842</v>
      </c>
      <c r="L29" s="65" t="s">
        <v>1641</v>
      </c>
      <c r="M29" s="65">
        <v>4475123</v>
      </c>
      <c r="N29" s="65">
        <v>3138423578</v>
      </c>
      <c r="O29" s="60">
        <v>0</v>
      </c>
      <c r="P29" s="60">
        <v>0</v>
      </c>
      <c r="Q29" s="60">
        <v>0</v>
      </c>
      <c r="R29" s="60">
        <v>17</v>
      </c>
      <c r="S29" s="60" t="s">
        <v>1539</v>
      </c>
    </row>
    <row r="30" spans="1:22" x14ac:dyDescent="0.25">
      <c r="A30" s="56">
        <v>965</v>
      </c>
      <c r="B30" s="57" t="s">
        <v>1642</v>
      </c>
      <c r="C30" s="62" t="s">
        <v>1524</v>
      </c>
      <c r="D30" s="63">
        <v>2019</v>
      </c>
      <c r="E30" s="62" t="s">
        <v>1525</v>
      </c>
      <c r="F30" s="64" t="s">
        <v>1643</v>
      </c>
      <c r="G30" s="65" t="s">
        <v>1644</v>
      </c>
      <c r="H30" s="63">
        <v>5</v>
      </c>
      <c r="I30" s="63">
        <v>5</v>
      </c>
      <c r="J30" s="65" t="s">
        <v>1487</v>
      </c>
      <c r="K30" s="65">
        <v>800126471</v>
      </c>
      <c r="L30" s="65" t="s">
        <v>1608</v>
      </c>
      <c r="M30" s="65">
        <v>3118830</v>
      </c>
      <c r="N30" s="65"/>
      <c r="O30" s="60"/>
      <c r="P30" s="60"/>
      <c r="Q30" s="60"/>
      <c r="R30" s="60">
        <v>17</v>
      </c>
      <c r="S30" s="60" t="s">
        <v>1539</v>
      </c>
    </row>
    <row r="31" spans="1:22" x14ac:dyDescent="0.25">
      <c r="A31" s="56">
        <v>494</v>
      </c>
      <c r="B31" s="57" t="s">
        <v>1645</v>
      </c>
      <c r="C31" s="58" t="s">
        <v>1646</v>
      </c>
      <c r="D31" s="57">
        <v>2020</v>
      </c>
      <c r="E31" s="58" t="s">
        <v>1484</v>
      </c>
      <c r="F31" s="59" t="s">
        <v>1647</v>
      </c>
      <c r="G31" s="60" t="s">
        <v>1648</v>
      </c>
      <c r="H31" s="57">
        <v>16</v>
      </c>
      <c r="I31" s="57"/>
      <c r="J31" s="60" t="s">
        <v>1487</v>
      </c>
      <c r="K31" s="60" t="s">
        <v>1649</v>
      </c>
      <c r="L31" s="60" t="s">
        <v>1650</v>
      </c>
      <c r="M31" s="60"/>
      <c r="N31" s="60" t="s">
        <v>1651</v>
      </c>
      <c r="O31" s="60" t="e">
        <v>#N/A</v>
      </c>
      <c r="P31" s="60" t="e">
        <v>#N/A</v>
      </c>
      <c r="Q31" s="60" t="e">
        <v>#N/A</v>
      </c>
      <c r="R31" s="60"/>
      <c r="S31" s="60"/>
    </row>
    <row r="32" spans="1:22" x14ac:dyDescent="0.25">
      <c r="A32" s="56">
        <v>569</v>
      </c>
      <c r="B32" s="57" t="s">
        <v>1652</v>
      </c>
      <c r="C32" s="62" t="s">
        <v>1502</v>
      </c>
      <c r="D32" s="63">
        <v>2015</v>
      </c>
      <c r="E32" s="62" t="s">
        <v>1496</v>
      </c>
      <c r="F32" s="64" t="s">
        <v>1653</v>
      </c>
      <c r="G32" s="65" t="s">
        <v>1654</v>
      </c>
      <c r="H32" s="63">
        <v>45</v>
      </c>
      <c r="I32" s="63">
        <v>45</v>
      </c>
      <c r="J32" s="65" t="s">
        <v>1487</v>
      </c>
      <c r="K32" s="65">
        <v>1088237221</v>
      </c>
      <c r="L32" s="65" t="s">
        <v>1655</v>
      </c>
      <c r="M32" s="65"/>
      <c r="N32" s="65">
        <v>3147469588</v>
      </c>
      <c r="O32" s="60" t="e">
        <v>#N/A</v>
      </c>
      <c r="P32" s="60" t="e">
        <v>#N/A</v>
      </c>
      <c r="Q32" s="60" t="e">
        <v>#N/A</v>
      </c>
      <c r="R32" s="60"/>
      <c r="S32" s="60"/>
    </row>
    <row r="33" spans="1:19" x14ac:dyDescent="0.25">
      <c r="A33" s="56">
        <v>207</v>
      </c>
      <c r="B33" s="57" t="s">
        <v>1656</v>
      </c>
      <c r="C33" s="58" t="s">
        <v>1502</v>
      </c>
      <c r="D33" s="57">
        <v>2018</v>
      </c>
      <c r="E33" s="58" t="s">
        <v>1657</v>
      </c>
      <c r="F33" s="59" t="s">
        <v>1658</v>
      </c>
      <c r="G33" s="60" t="s">
        <v>1659</v>
      </c>
      <c r="H33" s="57">
        <v>31</v>
      </c>
      <c r="I33" s="57"/>
      <c r="J33" s="60" t="s">
        <v>1487</v>
      </c>
      <c r="K33" s="60">
        <v>19123265</v>
      </c>
      <c r="L33" s="60" t="s">
        <v>1537</v>
      </c>
      <c r="M33" s="60">
        <v>2259212</v>
      </c>
      <c r="N33" s="60">
        <v>3203001317</v>
      </c>
      <c r="O33" s="60">
        <v>1015450336</v>
      </c>
      <c r="P33" s="60" t="s">
        <v>1660</v>
      </c>
      <c r="Q33" s="60">
        <v>3112696561</v>
      </c>
      <c r="R33" s="60"/>
      <c r="S33" s="60" t="s">
        <v>1539</v>
      </c>
    </row>
    <row r="34" spans="1:19" x14ac:dyDescent="0.25">
      <c r="A34" s="56">
        <v>123</v>
      </c>
      <c r="B34" s="57" t="s">
        <v>1661</v>
      </c>
      <c r="C34" s="58" t="s">
        <v>1490</v>
      </c>
      <c r="D34" s="57">
        <v>2008</v>
      </c>
      <c r="E34" s="58" t="s">
        <v>1484</v>
      </c>
      <c r="F34" s="59" t="s">
        <v>1662</v>
      </c>
      <c r="G34" s="60" t="s">
        <v>1663</v>
      </c>
      <c r="H34" s="57">
        <v>12</v>
      </c>
      <c r="I34" s="57"/>
      <c r="J34" s="60" t="s">
        <v>1487</v>
      </c>
      <c r="K34" s="60">
        <v>79851155</v>
      </c>
      <c r="L34" s="61" t="s">
        <v>1664</v>
      </c>
      <c r="M34" s="60">
        <v>7350328</v>
      </c>
      <c r="N34" s="60">
        <v>3112751021</v>
      </c>
      <c r="O34" s="60">
        <v>79851155</v>
      </c>
      <c r="P34" s="60" t="s">
        <v>1665</v>
      </c>
      <c r="Q34" s="60">
        <v>3112751021</v>
      </c>
      <c r="R34" s="60"/>
      <c r="S34" s="60"/>
    </row>
    <row r="35" spans="1:19" x14ac:dyDescent="0.25">
      <c r="A35" s="56">
        <v>562</v>
      </c>
      <c r="B35" s="57" t="s">
        <v>1666</v>
      </c>
      <c r="C35" s="58" t="s">
        <v>1667</v>
      </c>
      <c r="D35" s="57">
        <v>2003</v>
      </c>
      <c r="E35" s="58" t="s">
        <v>1657</v>
      </c>
      <c r="F35" s="59" t="s">
        <v>1668</v>
      </c>
      <c r="G35" s="60" t="s">
        <v>1669</v>
      </c>
      <c r="H35" s="57">
        <v>19</v>
      </c>
      <c r="I35" s="57"/>
      <c r="J35" s="60" t="s">
        <v>1487</v>
      </c>
      <c r="K35" s="60">
        <v>41626814</v>
      </c>
      <c r="L35" s="60" t="s">
        <v>1670</v>
      </c>
      <c r="M35" s="60">
        <v>2618272</v>
      </c>
      <c r="N35" s="60">
        <v>3204607155</v>
      </c>
      <c r="O35" s="60" t="e">
        <v>#N/A</v>
      </c>
      <c r="P35" s="60" t="e">
        <v>#N/A</v>
      </c>
      <c r="Q35" s="60" t="e">
        <v>#N/A</v>
      </c>
      <c r="R35" s="60"/>
      <c r="S35" s="60"/>
    </row>
    <row r="36" spans="1:19" x14ac:dyDescent="0.25">
      <c r="A36" s="56">
        <v>529</v>
      </c>
      <c r="B36" s="57" t="s">
        <v>1671</v>
      </c>
      <c r="C36" s="58" t="s">
        <v>1599</v>
      </c>
      <c r="D36" s="57">
        <v>2005</v>
      </c>
      <c r="E36" s="58" t="s">
        <v>1496</v>
      </c>
      <c r="F36" s="59" t="s">
        <v>1672</v>
      </c>
      <c r="G36" s="60" t="s">
        <v>1673</v>
      </c>
      <c r="H36" s="57">
        <v>44</v>
      </c>
      <c r="I36" s="57"/>
      <c r="J36" s="60" t="s">
        <v>1487</v>
      </c>
      <c r="K36" s="60" t="s">
        <v>1674</v>
      </c>
      <c r="L36" s="61" t="s">
        <v>1675</v>
      </c>
      <c r="M36" s="60">
        <v>7271613</v>
      </c>
      <c r="N36" s="60" t="s">
        <v>1676</v>
      </c>
      <c r="O36" s="60">
        <v>19469611</v>
      </c>
      <c r="P36" s="60" t="s">
        <v>1677</v>
      </c>
      <c r="Q36" s="60">
        <v>3144453139</v>
      </c>
      <c r="R36" s="60"/>
      <c r="S36" s="60"/>
    </row>
    <row r="37" spans="1:19" x14ac:dyDescent="0.25">
      <c r="A37" s="56">
        <v>96</v>
      </c>
      <c r="B37" s="57" t="s">
        <v>1678</v>
      </c>
      <c r="C37" s="58" t="s">
        <v>1502</v>
      </c>
      <c r="D37" s="57">
        <v>2016</v>
      </c>
      <c r="E37" s="58" t="s">
        <v>1657</v>
      </c>
      <c r="F37" s="59" t="s">
        <v>1679</v>
      </c>
      <c r="G37" s="60" t="s">
        <v>1680</v>
      </c>
      <c r="H37" s="57">
        <v>26</v>
      </c>
      <c r="I37" s="57"/>
      <c r="J37" s="60" t="s">
        <v>1487</v>
      </c>
      <c r="K37" s="60">
        <v>901343107</v>
      </c>
      <c r="L37" s="60" t="s">
        <v>1681</v>
      </c>
      <c r="M37" s="60">
        <v>3114613760</v>
      </c>
      <c r="N37" s="60">
        <v>3114613760</v>
      </c>
      <c r="O37" s="60" t="e">
        <v>#N/A</v>
      </c>
      <c r="P37" s="60" t="e">
        <v>#N/A</v>
      </c>
      <c r="Q37" s="60" t="e">
        <v>#N/A</v>
      </c>
      <c r="R37" s="60"/>
      <c r="S37" s="60"/>
    </row>
    <row r="38" spans="1:19" x14ac:dyDescent="0.25">
      <c r="A38" s="56">
        <v>337</v>
      </c>
      <c r="B38" s="57" t="s">
        <v>1682</v>
      </c>
      <c r="C38" s="62" t="s">
        <v>1599</v>
      </c>
      <c r="D38" s="63">
        <v>2019</v>
      </c>
      <c r="E38" s="62" t="s">
        <v>1496</v>
      </c>
      <c r="F38" s="64" t="s">
        <v>1683</v>
      </c>
      <c r="G38" s="65" t="s">
        <v>1684</v>
      </c>
      <c r="H38" s="63">
        <v>46</v>
      </c>
      <c r="I38" s="63">
        <v>46</v>
      </c>
      <c r="J38" s="65" t="s">
        <v>1487</v>
      </c>
      <c r="K38" s="65" t="s">
        <v>1685</v>
      </c>
      <c r="L38" s="65" t="s">
        <v>1686</v>
      </c>
      <c r="M38" s="60">
        <v>2712931</v>
      </c>
      <c r="N38" s="60" t="s">
        <v>1687</v>
      </c>
      <c r="O38" s="60">
        <v>1019004267</v>
      </c>
      <c r="P38" s="60" t="s">
        <v>1688</v>
      </c>
      <c r="Q38" s="60">
        <v>3214848295</v>
      </c>
      <c r="R38" s="60"/>
      <c r="S38" s="60"/>
    </row>
    <row r="39" spans="1:19" x14ac:dyDescent="0.25">
      <c r="A39" s="56">
        <v>343</v>
      </c>
      <c r="B39" s="57" t="s">
        <v>1689</v>
      </c>
      <c r="C39" s="58" t="s">
        <v>1599</v>
      </c>
      <c r="D39" s="57">
        <v>2019</v>
      </c>
      <c r="E39" s="58" t="s">
        <v>1496</v>
      </c>
      <c r="F39" s="59" t="s">
        <v>1690</v>
      </c>
      <c r="G39" s="60" t="s">
        <v>1691</v>
      </c>
      <c r="H39" s="57">
        <v>47</v>
      </c>
      <c r="I39" s="57"/>
      <c r="J39" s="60" t="s">
        <v>1487</v>
      </c>
      <c r="K39" s="60">
        <v>19123265</v>
      </c>
      <c r="L39" s="60" t="s">
        <v>1537</v>
      </c>
      <c r="M39" s="60">
        <v>2259212</v>
      </c>
      <c r="N39" s="60">
        <v>3203001317</v>
      </c>
      <c r="O39" s="60">
        <v>79785912</v>
      </c>
      <c r="P39" s="60" t="s">
        <v>1692</v>
      </c>
      <c r="Q39" s="60">
        <v>3168653592</v>
      </c>
      <c r="R39" s="60"/>
      <c r="S39" s="60" t="s">
        <v>1539</v>
      </c>
    </row>
    <row r="40" spans="1:19" x14ac:dyDescent="0.25">
      <c r="A40" s="56">
        <v>156</v>
      </c>
      <c r="B40" s="57" t="s">
        <v>1693</v>
      </c>
      <c r="C40" s="58" t="s">
        <v>1502</v>
      </c>
      <c r="D40" s="57">
        <v>2002</v>
      </c>
      <c r="E40" s="58" t="s">
        <v>1657</v>
      </c>
      <c r="F40" s="59" t="s">
        <v>1694</v>
      </c>
      <c r="G40" s="60" t="s">
        <v>1695</v>
      </c>
      <c r="H40" s="57">
        <v>28</v>
      </c>
      <c r="I40" s="57"/>
      <c r="J40" s="60" t="s">
        <v>1487</v>
      </c>
      <c r="K40" s="60">
        <v>1073491</v>
      </c>
      <c r="L40" s="60" t="s">
        <v>1696</v>
      </c>
      <c r="M40" s="60"/>
      <c r="N40" s="60">
        <v>3144643679</v>
      </c>
      <c r="O40" s="60">
        <v>0</v>
      </c>
      <c r="P40" s="60">
        <v>0</v>
      </c>
      <c r="Q40" s="60">
        <v>0</v>
      </c>
      <c r="R40" s="60"/>
      <c r="S40" s="60"/>
    </row>
    <row r="41" spans="1:19" x14ac:dyDescent="0.25">
      <c r="A41" s="56">
        <v>358</v>
      </c>
      <c r="B41" s="57" t="s">
        <v>1697</v>
      </c>
      <c r="C41" s="58" t="s">
        <v>1502</v>
      </c>
      <c r="D41" s="57">
        <v>2020</v>
      </c>
      <c r="E41" s="58" t="s">
        <v>1496</v>
      </c>
      <c r="F41" s="59" t="s">
        <v>1698</v>
      </c>
      <c r="G41" s="60" t="s">
        <v>1699</v>
      </c>
      <c r="H41" s="57">
        <v>42</v>
      </c>
      <c r="I41" s="57">
        <v>42</v>
      </c>
      <c r="J41" s="60" t="s">
        <v>1487</v>
      </c>
      <c r="K41" s="60" t="s">
        <v>1700</v>
      </c>
      <c r="L41" s="60" t="s">
        <v>1701</v>
      </c>
      <c r="M41" s="60">
        <v>3118830</v>
      </c>
      <c r="N41" s="60">
        <v>3203001317</v>
      </c>
      <c r="O41" s="60">
        <v>79656811</v>
      </c>
      <c r="P41" s="60" t="s">
        <v>1702</v>
      </c>
      <c r="Q41" s="60">
        <v>3136114788</v>
      </c>
      <c r="R41" s="60"/>
      <c r="S41" s="60"/>
    </row>
    <row r="42" spans="1:19" x14ac:dyDescent="0.25">
      <c r="A42" s="56">
        <v>164</v>
      </c>
      <c r="B42" s="57" t="s">
        <v>1703</v>
      </c>
      <c r="C42" s="58" t="s">
        <v>1490</v>
      </c>
      <c r="D42" s="57">
        <v>2010</v>
      </c>
      <c r="E42" s="58" t="s">
        <v>1484</v>
      </c>
      <c r="F42" s="59" t="s">
        <v>1704</v>
      </c>
      <c r="G42" s="60" t="s">
        <v>1705</v>
      </c>
      <c r="H42" s="57">
        <v>12</v>
      </c>
      <c r="I42" s="57"/>
      <c r="J42" s="60" t="s">
        <v>1487</v>
      </c>
      <c r="K42" s="60">
        <v>1013579362</v>
      </c>
      <c r="L42" s="60" t="s">
        <v>1706</v>
      </c>
      <c r="M42" s="60">
        <v>2461519</v>
      </c>
      <c r="N42" s="60">
        <v>3106186054</v>
      </c>
      <c r="O42" s="60">
        <v>19344241</v>
      </c>
      <c r="P42" s="60" t="s">
        <v>1707</v>
      </c>
      <c r="Q42" s="60">
        <v>3014854821</v>
      </c>
      <c r="R42" s="60"/>
      <c r="S42" s="60"/>
    </row>
    <row r="43" spans="1:19" x14ac:dyDescent="0.25">
      <c r="A43" s="56">
        <v>409</v>
      </c>
      <c r="B43" s="57" t="s">
        <v>1708</v>
      </c>
      <c r="C43" s="58" t="s">
        <v>1502</v>
      </c>
      <c r="D43" s="57">
        <v>2020</v>
      </c>
      <c r="E43" s="58" t="s">
        <v>1496</v>
      </c>
      <c r="F43" s="59" t="s">
        <v>1709</v>
      </c>
      <c r="G43" s="60" t="s">
        <v>1710</v>
      </c>
      <c r="H43" s="57">
        <v>42</v>
      </c>
      <c r="I43" s="57">
        <v>42</v>
      </c>
      <c r="J43" s="60" t="s">
        <v>1487</v>
      </c>
      <c r="K43" s="60">
        <v>52493549</v>
      </c>
      <c r="L43" s="60" t="s">
        <v>1711</v>
      </c>
      <c r="M43" s="60">
        <v>3118830</v>
      </c>
      <c r="N43" s="60"/>
      <c r="O43" s="60">
        <v>80032313</v>
      </c>
      <c r="P43" s="60" t="s">
        <v>1712</v>
      </c>
      <c r="Q43" s="60">
        <v>3167531286</v>
      </c>
      <c r="R43" s="60"/>
      <c r="S43" s="60" t="s">
        <v>1539</v>
      </c>
    </row>
    <row r="44" spans="1:19" x14ac:dyDescent="0.25">
      <c r="A44" s="56">
        <v>430</v>
      </c>
      <c r="B44" s="57" t="s">
        <v>1713</v>
      </c>
      <c r="C44" s="58" t="s">
        <v>1502</v>
      </c>
      <c r="D44" s="57">
        <v>2017</v>
      </c>
      <c r="E44" s="58" t="s">
        <v>1496</v>
      </c>
      <c r="F44" s="59" t="s">
        <v>1714</v>
      </c>
      <c r="G44" s="60" t="s">
        <v>1715</v>
      </c>
      <c r="H44" s="57">
        <v>42</v>
      </c>
      <c r="I44" s="57"/>
      <c r="J44" s="60" t="s">
        <v>1487</v>
      </c>
      <c r="K44" s="60" t="s">
        <v>1716</v>
      </c>
      <c r="L44" s="60" t="s">
        <v>1717</v>
      </c>
      <c r="M44" s="60">
        <v>3118830</v>
      </c>
      <c r="N44" s="60"/>
      <c r="O44" s="60">
        <v>4116959</v>
      </c>
      <c r="P44" s="60" t="s">
        <v>1718</v>
      </c>
      <c r="Q44" s="60">
        <v>3204551067</v>
      </c>
      <c r="R44" s="60"/>
      <c r="S44" s="60" t="s">
        <v>1539</v>
      </c>
    </row>
    <row r="45" spans="1:19" x14ac:dyDescent="0.25">
      <c r="A45" s="56">
        <v>165</v>
      </c>
      <c r="B45" s="57" t="s">
        <v>1719</v>
      </c>
      <c r="C45" s="58" t="s">
        <v>1565</v>
      </c>
      <c r="D45" s="57">
        <v>2013</v>
      </c>
      <c r="E45" s="58" t="s">
        <v>1484</v>
      </c>
      <c r="F45" s="59" t="s">
        <v>1720</v>
      </c>
      <c r="G45" s="60" t="s">
        <v>1721</v>
      </c>
      <c r="H45" s="57">
        <v>18</v>
      </c>
      <c r="I45" s="57"/>
      <c r="J45" s="60" t="s">
        <v>1487</v>
      </c>
      <c r="K45" s="60">
        <v>79259147</v>
      </c>
      <c r="L45" s="60" t="s">
        <v>1722</v>
      </c>
      <c r="M45" s="60">
        <v>4023384</v>
      </c>
      <c r="N45" s="60">
        <v>3204723271</v>
      </c>
      <c r="O45" s="60">
        <v>79259147</v>
      </c>
      <c r="P45" s="60" t="s">
        <v>1723</v>
      </c>
      <c r="Q45" s="60">
        <v>3204723271</v>
      </c>
      <c r="R45" s="60"/>
      <c r="S45" s="60"/>
    </row>
    <row r="46" spans="1:19" x14ac:dyDescent="0.25">
      <c r="A46" s="56">
        <v>436</v>
      </c>
      <c r="B46" s="57" t="s">
        <v>1724</v>
      </c>
      <c r="C46" s="58" t="s">
        <v>1599</v>
      </c>
      <c r="D46" s="57">
        <v>2016</v>
      </c>
      <c r="E46" s="58" t="s">
        <v>1496</v>
      </c>
      <c r="F46" s="59" t="s">
        <v>1725</v>
      </c>
      <c r="G46" s="60" t="s">
        <v>1726</v>
      </c>
      <c r="H46" s="57">
        <v>54</v>
      </c>
      <c r="I46" s="57">
        <v>53</v>
      </c>
      <c r="J46" s="60" t="s">
        <v>1487</v>
      </c>
      <c r="K46" s="60">
        <v>800126471</v>
      </c>
      <c r="L46" s="60" t="s">
        <v>1608</v>
      </c>
      <c r="M46" s="60">
        <v>3118830</v>
      </c>
      <c r="N46" s="60"/>
      <c r="O46" s="60">
        <v>80232010</v>
      </c>
      <c r="P46" s="60" t="s">
        <v>1727</v>
      </c>
      <c r="Q46" s="60">
        <v>3143566912</v>
      </c>
      <c r="R46" s="60"/>
      <c r="S46" s="60" t="s">
        <v>1539</v>
      </c>
    </row>
    <row r="47" spans="1:19" x14ac:dyDescent="0.25">
      <c r="A47" s="56">
        <v>364</v>
      </c>
      <c r="B47" s="56" t="s">
        <v>1728</v>
      </c>
      <c r="C47" s="58" t="s">
        <v>1502</v>
      </c>
      <c r="D47" s="57">
        <v>2018</v>
      </c>
      <c r="E47" s="58" t="s">
        <v>1496</v>
      </c>
      <c r="F47" s="59" t="s">
        <v>1729</v>
      </c>
      <c r="G47" s="60" t="s">
        <v>1730</v>
      </c>
      <c r="H47" s="57">
        <v>42</v>
      </c>
      <c r="I47" s="57"/>
      <c r="J47" s="60" t="s">
        <v>1487</v>
      </c>
      <c r="K47" s="60" t="s">
        <v>1731</v>
      </c>
      <c r="L47" s="60" t="s">
        <v>1732</v>
      </c>
      <c r="M47" s="60"/>
      <c r="N47" s="60" t="s">
        <v>1733</v>
      </c>
      <c r="O47" s="60">
        <v>79486975</v>
      </c>
      <c r="P47" s="60" t="s">
        <v>1734</v>
      </c>
      <c r="Q47" s="60">
        <v>3134243953</v>
      </c>
      <c r="R47" s="60"/>
      <c r="S47" s="60" t="s">
        <v>1539</v>
      </c>
    </row>
    <row r="48" spans="1:19" x14ac:dyDescent="0.25">
      <c r="A48" s="56">
        <v>235</v>
      </c>
      <c r="B48" s="57" t="s">
        <v>1735</v>
      </c>
      <c r="C48" s="58" t="s">
        <v>1502</v>
      </c>
      <c r="D48" s="57">
        <v>2017</v>
      </c>
      <c r="E48" s="58" t="s">
        <v>1657</v>
      </c>
      <c r="F48" s="59" t="s">
        <v>1736</v>
      </c>
      <c r="G48" s="60" t="s">
        <v>1737</v>
      </c>
      <c r="H48" s="57">
        <v>30</v>
      </c>
      <c r="I48" s="57"/>
      <c r="J48" s="60" t="s">
        <v>1487</v>
      </c>
      <c r="K48" s="60">
        <v>800126471</v>
      </c>
      <c r="L48" s="60" t="s">
        <v>1608</v>
      </c>
      <c r="M48" s="60">
        <v>3118830</v>
      </c>
      <c r="N48" s="60"/>
      <c r="O48" s="60">
        <v>19498690</v>
      </c>
      <c r="P48" s="60" t="s">
        <v>1738</v>
      </c>
      <c r="Q48" s="60">
        <v>3008614270</v>
      </c>
      <c r="R48" s="60"/>
      <c r="S48" s="60" t="s">
        <v>1539</v>
      </c>
    </row>
    <row r="49" spans="1:19" x14ac:dyDescent="0.25">
      <c r="A49" s="56">
        <v>216</v>
      </c>
      <c r="B49" s="57" t="s">
        <v>1739</v>
      </c>
      <c r="C49" s="58" t="s">
        <v>1490</v>
      </c>
      <c r="D49" s="57">
        <v>2009</v>
      </c>
      <c r="E49" s="58" t="s">
        <v>1484</v>
      </c>
      <c r="F49" s="59" t="s">
        <v>1740</v>
      </c>
      <c r="G49" s="60" t="s">
        <v>1741</v>
      </c>
      <c r="H49" s="57">
        <v>19</v>
      </c>
      <c r="I49" s="57"/>
      <c r="J49" s="60" t="s">
        <v>1487</v>
      </c>
      <c r="K49" s="60">
        <v>79404095</v>
      </c>
      <c r="L49" s="61" t="s">
        <v>1742</v>
      </c>
      <c r="M49" s="60"/>
      <c r="N49" s="60" t="s">
        <v>1743</v>
      </c>
      <c r="O49" s="60">
        <v>79404095</v>
      </c>
      <c r="P49" s="60" t="s">
        <v>1744</v>
      </c>
      <c r="Q49" s="60">
        <v>3168326611</v>
      </c>
      <c r="R49" s="60"/>
      <c r="S49" s="60" t="s">
        <v>1539</v>
      </c>
    </row>
    <row r="50" spans="1:19" x14ac:dyDescent="0.25">
      <c r="A50" s="56">
        <v>507</v>
      </c>
      <c r="B50" s="57" t="s">
        <v>1745</v>
      </c>
      <c r="C50" s="58" t="s">
        <v>1502</v>
      </c>
      <c r="D50" s="57">
        <v>2011</v>
      </c>
      <c r="E50" s="58" t="s">
        <v>1496</v>
      </c>
      <c r="F50" s="59" t="s">
        <v>1746</v>
      </c>
      <c r="G50" s="60" t="s">
        <v>1747</v>
      </c>
      <c r="H50" s="57">
        <v>35</v>
      </c>
      <c r="I50" s="57"/>
      <c r="J50" s="60" t="s">
        <v>1487</v>
      </c>
      <c r="K50" s="60" t="s">
        <v>1748</v>
      </c>
      <c r="L50" s="61" t="s">
        <v>1749</v>
      </c>
      <c r="M50" s="60">
        <v>4625393</v>
      </c>
      <c r="N50" s="60">
        <v>3138150532</v>
      </c>
      <c r="O50" s="60">
        <v>80245691</v>
      </c>
      <c r="P50" s="60" t="s">
        <v>1750</v>
      </c>
      <c r="Q50" s="60">
        <v>3204482586</v>
      </c>
      <c r="R50" s="60"/>
      <c r="S50" s="60"/>
    </row>
    <row r="51" spans="1:19" x14ac:dyDescent="0.25">
      <c r="A51" s="56">
        <v>62</v>
      </c>
      <c r="B51" s="57" t="s">
        <v>1751</v>
      </c>
      <c r="C51" s="58" t="s">
        <v>1599</v>
      </c>
      <c r="D51" s="57">
        <v>2012</v>
      </c>
      <c r="E51" s="58" t="s">
        <v>1496</v>
      </c>
      <c r="F51" s="59" t="s">
        <v>1752</v>
      </c>
      <c r="G51" s="60" t="s">
        <v>1753</v>
      </c>
      <c r="H51" s="57">
        <v>60</v>
      </c>
      <c r="I51" s="57"/>
      <c r="J51" s="60" t="s">
        <v>1487</v>
      </c>
      <c r="K51" s="60">
        <v>800126471</v>
      </c>
      <c r="L51" s="66" t="s">
        <v>1608</v>
      </c>
      <c r="M51" s="60">
        <v>3118830</v>
      </c>
      <c r="N51" s="60">
        <v>3203001319</v>
      </c>
      <c r="O51" s="60">
        <v>1015420905</v>
      </c>
      <c r="P51" s="60" t="s">
        <v>1754</v>
      </c>
      <c r="Q51" s="60">
        <v>3217559241</v>
      </c>
      <c r="R51" s="60"/>
      <c r="S51" s="60" t="s">
        <v>1539</v>
      </c>
    </row>
    <row r="52" spans="1:19" x14ac:dyDescent="0.25">
      <c r="A52" s="56">
        <v>428</v>
      </c>
      <c r="B52" s="57" t="s">
        <v>1755</v>
      </c>
      <c r="C52" s="58" t="s">
        <v>1502</v>
      </c>
      <c r="D52" s="57">
        <v>2017</v>
      </c>
      <c r="E52" s="58" t="s">
        <v>1496</v>
      </c>
      <c r="F52" s="59" t="s">
        <v>1756</v>
      </c>
      <c r="G52" s="60" t="s">
        <v>1757</v>
      </c>
      <c r="H52" s="57">
        <v>42</v>
      </c>
      <c r="I52" s="57"/>
      <c r="J52" s="60" t="s">
        <v>1487</v>
      </c>
      <c r="K52" s="60">
        <v>52493549</v>
      </c>
      <c r="L52" s="60" t="s">
        <v>1758</v>
      </c>
      <c r="M52" s="60">
        <v>3118830</v>
      </c>
      <c r="N52" s="60">
        <v>3203001319</v>
      </c>
      <c r="O52" s="60">
        <v>79623096</v>
      </c>
      <c r="P52" s="60" t="s">
        <v>1759</v>
      </c>
      <c r="Q52" s="60">
        <v>3228356514</v>
      </c>
      <c r="R52" s="60"/>
      <c r="S52" s="60" t="s">
        <v>1539</v>
      </c>
    </row>
    <row r="53" spans="1:19" x14ac:dyDescent="0.25">
      <c r="A53" s="56">
        <v>439</v>
      </c>
      <c r="B53" s="57" t="s">
        <v>1760</v>
      </c>
      <c r="C53" s="58" t="s">
        <v>1502</v>
      </c>
      <c r="D53" s="57">
        <v>2017</v>
      </c>
      <c r="E53" s="58" t="s">
        <v>1496</v>
      </c>
      <c r="F53" s="59" t="s">
        <v>1761</v>
      </c>
      <c r="G53" s="60" t="s">
        <v>1762</v>
      </c>
      <c r="H53" s="57">
        <v>42</v>
      </c>
      <c r="I53" s="57"/>
      <c r="J53" s="60" t="s">
        <v>1487</v>
      </c>
      <c r="K53" s="60">
        <v>800126471</v>
      </c>
      <c r="L53" s="60" t="s">
        <v>1608</v>
      </c>
      <c r="M53" s="60">
        <v>3118830</v>
      </c>
      <c r="N53" s="60"/>
      <c r="O53" s="60">
        <v>19460992</v>
      </c>
      <c r="P53" s="60" t="s">
        <v>1763</v>
      </c>
      <c r="Q53" s="60">
        <v>3175053717</v>
      </c>
      <c r="R53" s="60"/>
      <c r="S53" s="60" t="s">
        <v>1539</v>
      </c>
    </row>
    <row r="54" spans="1:19" x14ac:dyDescent="0.25">
      <c r="A54" s="56">
        <v>899</v>
      </c>
      <c r="B54" s="57" t="s">
        <v>1764</v>
      </c>
      <c r="C54" s="62" t="s">
        <v>1765</v>
      </c>
      <c r="D54" s="63">
        <v>2019</v>
      </c>
      <c r="E54" s="62" t="s">
        <v>1518</v>
      </c>
      <c r="F54" s="64" t="s">
        <v>1766</v>
      </c>
      <c r="G54" s="65" t="s">
        <v>1767</v>
      </c>
      <c r="H54" s="63">
        <v>7</v>
      </c>
      <c r="I54" s="63">
        <v>7</v>
      </c>
      <c r="J54" s="65" t="s">
        <v>1521</v>
      </c>
      <c r="K54" s="65">
        <v>52382236</v>
      </c>
      <c r="L54" s="65" t="s">
        <v>1768</v>
      </c>
      <c r="M54" s="65" t="s">
        <v>1769</v>
      </c>
      <c r="N54" s="65" t="s">
        <v>1770</v>
      </c>
      <c r="O54" s="60" t="e">
        <v>#N/A</v>
      </c>
      <c r="P54" s="60" t="e">
        <v>#N/A</v>
      </c>
      <c r="Q54" s="60" t="e">
        <v>#N/A</v>
      </c>
      <c r="R54" s="60">
        <v>17</v>
      </c>
      <c r="S54" s="60"/>
    </row>
    <row r="55" spans="1:19" x14ac:dyDescent="0.25">
      <c r="A55" s="56">
        <v>447</v>
      </c>
      <c r="B55" s="57" t="s">
        <v>1771</v>
      </c>
      <c r="C55" s="58" t="s">
        <v>1599</v>
      </c>
      <c r="D55" s="57">
        <v>2018</v>
      </c>
      <c r="E55" s="58" t="s">
        <v>1496</v>
      </c>
      <c r="F55" s="59" t="s">
        <v>1772</v>
      </c>
      <c r="G55" s="60" t="s">
        <v>1773</v>
      </c>
      <c r="H55" s="57">
        <v>47</v>
      </c>
      <c r="I55" s="57"/>
      <c r="J55" s="60" t="s">
        <v>1487</v>
      </c>
      <c r="K55" s="60">
        <v>800126471</v>
      </c>
      <c r="L55" s="60" t="s">
        <v>1608</v>
      </c>
      <c r="M55" s="60">
        <v>3118830</v>
      </c>
      <c r="N55" s="60"/>
      <c r="O55" s="60">
        <v>79253503</v>
      </c>
      <c r="P55" s="60" t="s">
        <v>1774</v>
      </c>
      <c r="Q55" s="60">
        <v>0</v>
      </c>
      <c r="R55" s="60"/>
      <c r="S55" s="60" t="s">
        <v>1539</v>
      </c>
    </row>
    <row r="56" spans="1:19" x14ac:dyDescent="0.25">
      <c r="A56" s="56">
        <v>330</v>
      </c>
      <c r="B56" s="57" t="s">
        <v>1775</v>
      </c>
      <c r="C56" s="58" t="s">
        <v>1599</v>
      </c>
      <c r="D56" s="57">
        <v>2017</v>
      </c>
      <c r="E56" s="58" t="s">
        <v>1496</v>
      </c>
      <c r="F56" s="59" t="s">
        <v>1776</v>
      </c>
      <c r="G56" s="60" t="s">
        <v>1777</v>
      </c>
      <c r="H56" s="57">
        <v>56</v>
      </c>
      <c r="I56" s="57">
        <v>42</v>
      </c>
      <c r="J56" s="60" t="s">
        <v>1487</v>
      </c>
      <c r="K56" s="60" t="s">
        <v>1778</v>
      </c>
      <c r="L56" s="60" t="s">
        <v>1779</v>
      </c>
      <c r="M56" s="60">
        <v>3118830</v>
      </c>
      <c r="N56" s="60"/>
      <c r="O56" s="60">
        <v>5970569</v>
      </c>
      <c r="P56" s="60" t="s">
        <v>1780</v>
      </c>
      <c r="Q56" s="60">
        <v>3203109220</v>
      </c>
      <c r="R56" s="60"/>
      <c r="S56" s="60" t="s">
        <v>1539</v>
      </c>
    </row>
    <row r="57" spans="1:19" x14ac:dyDescent="0.25">
      <c r="A57" s="56">
        <v>964</v>
      </c>
      <c r="B57" s="57" t="s">
        <v>1781</v>
      </c>
      <c r="C57" s="58" t="s">
        <v>1524</v>
      </c>
      <c r="D57" s="57">
        <v>2019</v>
      </c>
      <c r="E57" s="58" t="s">
        <v>1525</v>
      </c>
      <c r="F57" s="59" t="s">
        <v>1782</v>
      </c>
      <c r="G57" s="60" t="s">
        <v>1783</v>
      </c>
      <c r="H57" s="57">
        <v>5</v>
      </c>
      <c r="I57" s="57">
        <v>5</v>
      </c>
      <c r="J57" s="60" t="s">
        <v>1487</v>
      </c>
      <c r="K57" s="60">
        <v>800126471</v>
      </c>
      <c r="L57" s="60" t="s">
        <v>1608</v>
      </c>
      <c r="M57" s="60">
        <v>3118830</v>
      </c>
      <c r="N57" s="60">
        <v>3203001319</v>
      </c>
      <c r="O57" s="60"/>
      <c r="P57" s="60"/>
      <c r="Q57" s="60"/>
      <c r="R57" s="60">
        <v>17</v>
      </c>
      <c r="S57" s="60" t="s">
        <v>1539</v>
      </c>
    </row>
    <row r="58" spans="1:19" x14ac:dyDescent="0.25">
      <c r="A58" s="56">
        <v>429</v>
      </c>
      <c r="B58" s="57" t="s">
        <v>1784</v>
      </c>
      <c r="C58" s="58" t="s">
        <v>1502</v>
      </c>
      <c r="D58" s="57">
        <v>2019</v>
      </c>
      <c r="E58" s="58" t="s">
        <v>1496</v>
      </c>
      <c r="F58" s="59" t="s">
        <v>1785</v>
      </c>
      <c r="G58" s="60" t="s">
        <v>1786</v>
      </c>
      <c r="H58" s="57">
        <v>40</v>
      </c>
      <c r="I58" s="57"/>
      <c r="J58" s="60" t="s">
        <v>1487</v>
      </c>
      <c r="K58" s="60" t="s">
        <v>1787</v>
      </c>
      <c r="L58" s="60" t="s">
        <v>1788</v>
      </c>
      <c r="M58" s="60">
        <v>2254028</v>
      </c>
      <c r="N58" s="60" t="s">
        <v>1789</v>
      </c>
      <c r="O58" s="60">
        <v>1022447108</v>
      </c>
      <c r="P58" s="60" t="s">
        <v>1790</v>
      </c>
      <c r="Q58" s="60">
        <v>3502178916</v>
      </c>
      <c r="R58" s="60"/>
      <c r="S58" s="60"/>
    </row>
    <row r="59" spans="1:19" x14ac:dyDescent="0.25">
      <c r="A59" s="56">
        <v>448</v>
      </c>
      <c r="B59" s="57" t="s">
        <v>1791</v>
      </c>
      <c r="C59" s="58" t="s">
        <v>1599</v>
      </c>
      <c r="D59" s="57">
        <v>2019</v>
      </c>
      <c r="E59" s="58" t="s">
        <v>1484</v>
      </c>
      <c r="F59" s="59" t="s">
        <v>1792</v>
      </c>
      <c r="G59" s="60" t="s">
        <v>1793</v>
      </c>
      <c r="H59" s="57">
        <v>19</v>
      </c>
      <c r="I59" s="57"/>
      <c r="J59" s="60" t="s">
        <v>1487</v>
      </c>
      <c r="K59" s="60">
        <v>800126471</v>
      </c>
      <c r="L59" s="60" t="s">
        <v>1608</v>
      </c>
      <c r="M59" s="60">
        <v>3118830</v>
      </c>
      <c r="N59" s="60"/>
      <c r="O59" s="60">
        <v>94405208</v>
      </c>
      <c r="P59" s="60" t="s">
        <v>1794</v>
      </c>
      <c r="Q59" s="60" t="s">
        <v>1795</v>
      </c>
      <c r="R59" s="60"/>
      <c r="S59" s="60" t="s">
        <v>1539</v>
      </c>
    </row>
    <row r="60" spans="1:19" x14ac:dyDescent="0.25">
      <c r="A60" s="56">
        <v>469</v>
      </c>
      <c r="B60" s="57" t="s">
        <v>1796</v>
      </c>
      <c r="C60" s="58" t="s">
        <v>1599</v>
      </c>
      <c r="D60" s="57">
        <v>2019</v>
      </c>
      <c r="E60" s="58" t="s">
        <v>1496</v>
      </c>
      <c r="F60" s="59" t="s">
        <v>1797</v>
      </c>
      <c r="G60" s="60" t="s">
        <v>1798</v>
      </c>
      <c r="H60" s="57">
        <v>47</v>
      </c>
      <c r="I60" s="57">
        <v>44</v>
      </c>
      <c r="J60" s="60" t="s">
        <v>1487</v>
      </c>
      <c r="K60" s="60" t="s">
        <v>1799</v>
      </c>
      <c r="L60" s="60" t="s">
        <v>1800</v>
      </c>
      <c r="M60" s="60"/>
      <c r="N60" s="60" t="s">
        <v>1801</v>
      </c>
      <c r="O60" s="60">
        <v>80033053</v>
      </c>
      <c r="P60" s="60" t="s">
        <v>1802</v>
      </c>
      <c r="Q60" s="60">
        <v>3229459621</v>
      </c>
      <c r="R60" s="60"/>
      <c r="S60" s="60" t="s">
        <v>1539</v>
      </c>
    </row>
    <row r="61" spans="1:19" x14ac:dyDescent="0.25">
      <c r="A61" s="56">
        <v>222</v>
      </c>
      <c r="B61" s="57" t="s">
        <v>1803</v>
      </c>
      <c r="C61" s="58" t="s">
        <v>1524</v>
      </c>
      <c r="D61" s="57">
        <v>2011</v>
      </c>
      <c r="E61" s="58" t="s">
        <v>1484</v>
      </c>
      <c r="F61" s="59" t="s">
        <v>1804</v>
      </c>
      <c r="G61" s="60" t="s">
        <v>1805</v>
      </c>
      <c r="H61" s="57">
        <v>14</v>
      </c>
      <c r="I61" s="57"/>
      <c r="J61" s="60" t="s">
        <v>1487</v>
      </c>
      <c r="K61" s="60">
        <v>23561846</v>
      </c>
      <c r="L61" s="60" t="s">
        <v>1806</v>
      </c>
      <c r="M61" s="60"/>
      <c r="N61" s="60">
        <v>3204735001</v>
      </c>
      <c r="O61" s="60">
        <v>0</v>
      </c>
      <c r="P61" s="60">
        <v>0</v>
      </c>
      <c r="Q61" s="60">
        <v>0</v>
      </c>
      <c r="R61" s="60"/>
      <c r="S61" s="60"/>
    </row>
    <row r="62" spans="1:19" x14ac:dyDescent="0.25">
      <c r="A62" s="56">
        <v>334</v>
      </c>
      <c r="B62" s="57" t="s">
        <v>1807</v>
      </c>
      <c r="C62" s="62" t="s">
        <v>1599</v>
      </c>
      <c r="D62" s="63">
        <v>2012</v>
      </c>
      <c r="E62" s="62" t="s">
        <v>1496</v>
      </c>
      <c r="F62" s="64" t="s">
        <v>1808</v>
      </c>
      <c r="G62" s="65" t="s">
        <v>1809</v>
      </c>
      <c r="H62" s="63">
        <v>45</v>
      </c>
      <c r="I62" s="63">
        <v>45</v>
      </c>
      <c r="J62" s="65" t="s">
        <v>1487</v>
      </c>
      <c r="K62" s="65" t="s">
        <v>1810</v>
      </c>
      <c r="L62" s="65" t="s">
        <v>1811</v>
      </c>
      <c r="M62" s="65">
        <v>2259212</v>
      </c>
      <c r="N62" s="65" t="s">
        <v>1812</v>
      </c>
      <c r="O62" s="60">
        <v>79486975</v>
      </c>
      <c r="P62" s="60" t="s">
        <v>1813</v>
      </c>
      <c r="Q62" s="60">
        <v>0</v>
      </c>
      <c r="R62" s="60"/>
      <c r="S62" s="60"/>
    </row>
    <row r="63" spans="1:19" x14ac:dyDescent="0.25">
      <c r="A63" s="56">
        <v>106</v>
      </c>
      <c r="B63" s="57" t="s">
        <v>1814</v>
      </c>
      <c r="C63" s="58" t="s">
        <v>1502</v>
      </c>
      <c r="D63" s="57">
        <v>2009</v>
      </c>
      <c r="E63" s="58" t="s">
        <v>1496</v>
      </c>
      <c r="F63" s="59" t="s">
        <v>1815</v>
      </c>
      <c r="G63" s="60" t="s">
        <v>1816</v>
      </c>
      <c r="H63" s="57">
        <v>35</v>
      </c>
      <c r="I63" s="57"/>
      <c r="J63" s="60" t="s">
        <v>1487</v>
      </c>
      <c r="K63" s="60">
        <v>41644243</v>
      </c>
      <c r="L63" s="60" t="s">
        <v>1817</v>
      </c>
      <c r="M63" s="60">
        <v>7765208</v>
      </c>
      <c r="N63" s="60" t="s">
        <v>1818</v>
      </c>
      <c r="O63" s="60">
        <v>19200947</v>
      </c>
      <c r="P63" s="60" t="s">
        <v>1819</v>
      </c>
      <c r="Q63" s="60">
        <v>3106803078</v>
      </c>
      <c r="R63" s="60"/>
      <c r="S63" s="60"/>
    </row>
    <row r="64" spans="1:19" x14ac:dyDescent="0.25">
      <c r="A64" s="56">
        <v>434</v>
      </c>
      <c r="B64" s="57" t="s">
        <v>1820</v>
      </c>
      <c r="C64" s="58" t="s">
        <v>1599</v>
      </c>
      <c r="D64" s="57">
        <v>2012</v>
      </c>
      <c r="E64" s="58" t="s">
        <v>1496</v>
      </c>
      <c r="F64" s="59" t="s">
        <v>1821</v>
      </c>
      <c r="G64" s="60" t="s">
        <v>1822</v>
      </c>
      <c r="H64" s="57">
        <v>61</v>
      </c>
      <c r="I64" s="57">
        <v>53</v>
      </c>
      <c r="J64" s="60" t="s">
        <v>1487</v>
      </c>
      <c r="K64" s="60">
        <v>800126471</v>
      </c>
      <c r="L64" s="60" t="s">
        <v>1608</v>
      </c>
      <c r="M64" s="60">
        <v>3118830</v>
      </c>
      <c r="N64" s="60"/>
      <c r="O64" s="60">
        <v>19491018</v>
      </c>
      <c r="P64" s="60" t="s">
        <v>1823</v>
      </c>
      <c r="Q64" s="60">
        <v>3132312674</v>
      </c>
      <c r="R64" s="60"/>
      <c r="S64" s="60" t="s">
        <v>1539</v>
      </c>
    </row>
    <row r="65" spans="1:19" x14ac:dyDescent="0.25">
      <c r="A65" s="95" t="s">
        <v>2688</v>
      </c>
      <c r="B65" s="57" t="s">
        <v>1824</v>
      </c>
      <c r="C65" s="58" t="s">
        <v>1599</v>
      </c>
      <c r="D65" s="57">
        <v>2008</v>
      </c>
      <c r="E65" s="58" t="s">
        <v>1496</v>
      </c>
      <c r="F65" s="59" t="s">
        <v>1825</v>
      </c>
      <c r="G65" s="60" t="s">
        <v>1826</v>
      </c>
      <c r="H65" s="57">
        <v>41</v>
      </c>
      <c r="I65" s="57"/>
      <c r="J65" s="60" t="s">
        <v>1487</v>
      </c>
      <c r="K65" s="60">
        <v>19423839</v>
      </c>
      <c r="L65" s="60" t="s">
        <v>1827</v>
      </c>
      <c r="M65" s="60"/>
      <c r="N65" s="60">
        <v>3134026731</v>
      </c>
      <c r="O65" s="60">
        <v>79295562</v>
      </c>
      <c r="P65" s="60" t="s">
        <v>1828</v>
      </c>
      <c r="Q65" s="60">
        <v>3143858111</v>
      </c>
      <c r="R65" s="60"/>
      <c r="S65" s="60" t="s">
        <v>1539</v>
      </c>
    </row>
    <row r="66" spans="1:19" x14ac:dyDescent="0.25">
      <c r="A66" s="56">
        <v>558</v>
      </c>
      <c r="B66" s="57" t="s">
        <v>1829</v>
      </c>
      <c r="C66" s="58" t="s">
        <v>1509</v>
      </c>
      <c r="D66" s="57">
        <v>2016</v>
      </c>
      <c r="E66" s="58" t="s">
        <v>1496</v>
      </c>
      <c r="F66" s="59" t="s">
        <v>1830</v>
      </c>
      <c r="G66" s="60" t="s">
        <v>1831</v>
      </c>
      <c r="H66" s="57">
        <v>42</v>
      </c>
      <c r="I66" s="57"/>
      <c r="J66" s="60" t="s">
        <v>1487</v>
      </c>
      <c r="K66" s="60">
        <v>900843996</v>
      </c>
      <c r="L66" s="61" t="s">
        <v>1832</v>
      </c>
      <c r="M66" s="60">
        <v>3106983732</v>
      </c>
      <c r="N66" s="60">
        <v>3106983732</v>
      </c>
      <c r="O66" s="60" t="e">
        <v>#N/A</v>
      </c>
      <c r="P66" s="60" t="e">
        <v>#N/A</v>
      </c>
      <c r="Q66" s="60" t="e">
        <v>#N/A</v>
      </c>
      <c r="R66" s="60"/>
      <c r="S66" s="60"/>
    </row>
    <row r="67" spans="1:19" x14ac:dyDescent="0.25">
      <c r="A67" s="56">
        <v>374</v>
      </c>
      <c r="B67" s="57" t="s">
        <v>1833</v>
      </c>
      <c r="C67" s="58" t="s">
        <v>1502</v>
      </c>
      <c r="D67" s="57">
        <v>2019</v>
      </c>
      <c r="E67" s="58" t="s">
        <v>1496</v>
      </c>
      <c r="F67" s="59" t="s">
        <v>1834</v>
      </c>
      <c r="G67" s="60" t="s">
        <v>1835</v>
      </c>
      <c r="H67" s="57">
        <v>42</v>
      </c>
      <c r="I67" s="57">
        <v>41</v>
      </c>
      <c r="J67" s="60" t="s">
        <v>1487</v>
      </c>
      <c r="K67" s="60" t="s">
        <v>1836</v>
      </c>
      <c r="L67" s="60" t="s">
        <v>1837</v>
      </c>
      <c r="M67" s="60"/>
      <c r="N67" s="60" t="s">
        <v>1838</v>
      </c>
      <c r="O67" s="60">
        <v>80865194</v>
      </c>
      <c r="P67" s="60" t="s">
        <v>1839</v>
      </c>
      <c r="Q67" s="60">
        <v>3212844233</v>
      </c>
      <c r="R67" s="60"/>
      <c r="S67" s="60"/>
    </row>
    <row r="68" spans="1:19" x14ac:dyDescent="0.25">
      <c r="A68" s="56">
        <v>242</v>
      </c>
      <c r="B68" s="57" t="s">
        <v>1840</v>
      </c>
      <c r="C68" s="58" t="s">
        <v>1565</v>
      </c>
      <c r="D68" s="57">
        <v>2014</v>
      </c>
      <c r="E68" s="58" t="s">
        <v>1484</v>
      </c>
      <c r="F68" s="59" t="s">
        <v>1841</v>
      </c>
      <c r="G68" s="60" t="s">
        <v>1842</v>
      </c>
      <c r="H68" s="57">
        <v>16</v>
      </c>
      <c r="I68" s="57"/>
      <c r="J68" s="60" t="s">
        <v>1487</v>
      </c>
      <c r="K68" s="60">
        <v>1016035508</v>
      </c>
      <c r="L68" s="61" t="s">
        <v>1843</v>
      </c>
      <c r="M68" s="60" t="s">
        <v>1844</v>
      </c>
      <c r="N68" s="60">
        <v>3142652587</v>
      </c>
      <c r="O68" s="60">
        <v>79882243</v>
      </c>
      <c r="P68" s="60" t="s">
        <v>1845</v>
      </c>
      <c r="Q68" s="60" t="s">
        <v>1846</v>
      </c>
      <c r="R68" s="60"/>
      <c r="S68" s="60" t="s">
        <v>1539</v>
      </c>
    </row>
    <row r="69" spans="1:19" x14ac:dyDescent="0.25">
      <c r="A69" s="56">
        <v>435</v>
      </c>
      <c r="B69" s="57" t="s">
        <v>1847</v>
      </c>
      <c r="C69" s="58" t="s">
        <v>1599</v>
      </c>
      <c r="D69" s="57">
        <v>2017</v>
      </c>
      <c r="E69" s="58" t="s">
        <v>1496</v>
      </c>
      <c r="F69" s="59" t="s">
        <v>1848</v>
      </c>
      <c r="G69" s="60" t="s">
        <v>1849</v>
      </c>
      <c r="H69" s="57">
        <v>54</v>
      </c>
      <c r="I69" s="57">
        <v>53</v>
      </c>
      <c r="J69" s="60" t="s">
        <v>1487</v>
      </c>
      <c r="K69" s="60">
        <v>800126471</v>
      </c>
      <c r="L69" s="66" t="s">
        <v>1608</v>
      </c>
      <c r="M69" s="60">
        <v>3118830</v>
      </c>
      <c r="N69" s="60">
        <v>3203001319</v>
      </c>
      <c r="O69" s="60">
        <v>3001465</v>
      </c>
      <c r="P69" s="60" t="s">
        <v>1850</v>
      </c>
      <c r="Q69" s="60">
        <v>3118131397</v>
      </c>
      <c r="R69" s="60"/>
      <c r="S69" s="60" t="s">
        <v>1539</v>
      </c>
    </row>
    <row r="70" spans="1:19" x14ac:dyDescent="0.25">
      <c r="A70" s="56">
        <v>376</v>
      </c>
      <c r="B70" s="57" t="s">
        <v>1851</v>
      </c>
      <c r="C70" s="58" t="s">
        <v>1599</v>
      </c>
      <c r="D70" s="57">
        <v>2007</v>
      </c>
      <c r="E70" s="58" t="s">
        <v>1496</v>
      </c>
      <c r="F70" s="59" t="s">
        <v>1852</v>
      </c>
      <c r="G70" s="60" t="s">
        <v>1853</v>
      </c>
      <c r="H70" s="57">
        <v>45</v>
      </c>
      <c r="I70" s="57">
        <v>40</v>
      </c>
      <c r="J70" s="60" t="s">
        <v>1487</v>
      </c>
      <c r="K70" s="60">
        <v>52434137</v>
      </c>
      <c r="L70" s="60" t="s">
        <v>1854</v>
      </c>
      <c r="M70" s="60"/>
      <c r="N70" s="60">
        <v>3108737279</v>
      </c>
      <c r="O70" s="60">
        <v>0</v>
      </c>
      <c r="P70" s="60">
        <v>0</v>
      </c>
      <c r="Q70" s="60">
        <v>0</v>
      </c>
      <c r="R70" s="60"/>
      <c r="S70" s="60"/>
    </row>
    <row r="71" spans="1:19" x14ac:dyDescent="0.25">
      <c r="A71" s="56">
        <v>325</v>
      </c>
      <c r="B71" s="57" t="s">
        <v>1855</v>
      </c>
      <c r="C71" s="62" t="s">
        <v>1599</v>
      </c>
      <c r="D71" s="63">
        <v>2011</v>
      </c>
      <c r="E71" s="62" t="s">
        <v>1496</v>
      </c>
      <c r="F71" s="64" t="s">
        <v>1856</v>
      </c>
      <c r="G71" s="65" t="s">
        <v>1857</v>
      </c>
      <c r="H71" s="63">
        <v>45</v>
      </c>
      <c r="I71" s="63">
        <v>45</v>
      </c>
      <c r="J71" s="65" t="s">
        <v>1487</v>
      </c>
      <c r="K71" s="65">
        <v>800126471</v>
      </c>
      <c r="L71" s="65" t="s">
        <v>1608</v>
      </c>
      <c r="M71" s="65">
        <v>3118830</v>
      </c>
      <c r="N71" s="65"/>
      <c r="O71" s="60">
        <v>79862864</v>
      </c>
      <c r="P71" s="60" t="s">
        <v>1858</v>
      </c>
      <c r="Q71" s="60">
        <v>3107264970</v>
      </c>
      <c r="R71" s="60"/>
      <c r="S71" s="60" t="s">
        <v>1539</v>
      </c>
    </row>
    <row r="72" spans="1:19" x14ac:dyDescent="0.25">
      <c r="A72" s="56">
        <v>449</v>
      </c>
      <c r="B72" s="57" t="s">
        <v>1859</v>
      </c>
      <c r="C72" s="58" t="s">
        <v>1599</v>
      </c>
      <c r="D72" s="57">
        <v>2019</v>
      </c>
      <c r="E72" s="58" t="s">
        <v>1484</v>
      </c>
      <c r="F72" s="59" t="s">
        <v>1860</v>
      </c>
      <c r="G72" s="60" t="s">
        <v>1861</v>
      </c>
      <c r="H72" s="57">
        <v>19</v>
      </c>
      <c r="I72" s="57"/>
      <c r="J72" s="60" t="s">
        <v>1487</v>
      </c>
      <c r="K72" s="60">
        <v>800126471</v>
      </c>
      <c r="L72" s="60" t="s">
        <v>1608</v>
      </c>
      <c r="M72" s="60">
        <v>3118830</v>
      </c>
      <c r="N72" s="60"/>
      <c r="O72" s="60">
        <v>19076597</v>
      </c>
      <c r="P72" s="60" t="s">
        <v>1862</v>
      </c>
      <c r="Q72" s="60">
        <v>3118216093</v>
      </c>
      <c r="R72" s="60"/>
      <c r="S72" s="60" t="s">
        <v>1539</v>
      </c>
    </row>
    <row r="73" spans="1:19" x14ac:dyDescent="0.25">
      <c r="A73" s="56">
        <v>332</v>
      </c>
      <c r="B73" s="57" t="s">
        <v>1863</v>
      </c>
      <c r="C73" s="58" t="s">
        <v>1599</v>
      </c>
      <c r="D73" s="57">
        <v>2016</v>
      </c>
      <c r="E73" s="58" t="s">
        <v>1496</v>
      </c>
      <c r="F73" s="59" t="s">
        <v>1864</v>
      </c>
      <c r="G73" s="60" t="s">
        <v>1865</v>
      </c>
      <c r="H73" s="57">
        <v>44</v>
      </c>
      <c r="I73" s="57"/>
      <c r="J73" s="60" t="s">
        <v>1487</v>
      </c>
      <c r="K73" s="60" t="s">
        <v>1866</v>
      </c>
      <c r="L73" s="60" t="s">
        <v>1867</v>
      </c>
      <c r="M73" s="60">
        <v>3118830</v>
      </c>
      <c r="N73" s="60" t="s">
        <v>1868</v>
      </c>
      <c r="O73" s="60">
        <v>1015410731</v>
      </c>
      <c r="P73" s="60" t="s">
        <v>1869</v>
      </c>
      <c r="Q73" s="60">
        <v>3202448768</v>
      </c>
      <c r="R73" s="60"/>
      <c r="S73" s="60"/>
    </row>
    <row r="74" spans="1:19" x14ac:dyDescent="0.25">
      <c r="A74" s="56">
        <v>450</v>
      </c>
      <c r="B74" s="57" t="s">
        <v>1870</v>
      </c>
      <c r="C74" s="58" t="s">
        <v>1599</v>
      </c>
      <c r="D74" s="57">
        <v>2019</v>
      </c>
      <c r="E74" s="58" t="s">
        <v>1484</v>
      </c>
      <c r="F74" s="59" t="s">
        <v>1871</v>
      </c>
      <c r="G74" s="60" t="s">
        <v>1872</v>
      </c>
      <c r="H74" s="57">
        <v>19</v>
      </c>
      <c r="I74" s="57"/>
      <c r="J74" s="60" t="s">
        <v>1487</v>
      </c>
      <c r="K74" s="60">
        <v>800126471</v>
      </c>
      <c r="L74" s="60" t="s">
        <v>1608</v>
      </c>
      <c r="M74" s="60">
        <v>3118830</v>
      </c>
      <c r="N74" s="60"/>
      <c r="O74" s="60">
        <v>1024589051</v>
      </c>
      <c r="P74" s="60" t="s">
        <v>1873</v>
      </c>
      <c r="Q74" s="60" t="s">
        <v>1874</v>
      </c>
      <c r="R74" s="60"/>
      <c r="S74" s="60" t="s">
        <v>1539</v>
      </c>
    </row>
    <row r="75" spans="1:19" x14ac:dyDescent="0.25">
      <c r="A75" s="56">
        <v>379</v>
      </c>
      <c r="B75" s="57" t="s">
        <v>1875</v>
      </c>
      <c r="C75" s="62" t="s">
        <v>1554</v>
      </c>
      <c r="D75" s="63">
        <v>2014</v>
      </c>
      <c r="E75" s="62" t="s">
        <v>1496</v>
      </c>
      <c r="F75" s="64" t="s">
        <v>1876</v>
      </c>
      <c r="G75" s="65" t="s">
        <v>1877</v>
      </c>
      <c r="H75" s="63">
        <v>36</v>
      </c>
      <c r="I75" s="63"/>
      <c r="J75" s="65" t="s">
        <v>1487</v>
      </c>
      <c r="K75" s="65" t="s">
        <v>1878</v>
      </c>
      <c r="L75" s="65" t="s">
        <v>1879</v>
      </c>
      <c r="M75" s="60">
        <v>4892240</v>
      </c>
      <c r="N75" s="60">
        <v>3114707831</v>
      </c>
      <c r="O75" s="60">
        <v>79720591</v>
      </c>
      <c r="P75" s="60" t="s">
        <v>1880</v>
      </c>
      <c r="Q75" s="60">
        <v>3123271954</v>
      </c>
      <c r="R75" s="60"/>
      <c r="S75" s="60"/>
    </row>
    <row r="76" spans="1:19" x14ac:dyDescent="0.25">
      <c r="A76" s="56">
        <v>249</v>
      </c>
      <c r="B76" s="57" t="s">
        <v>1881</v>
      </c>
      <c r="C76" s="58" t="s">
        <v>1524</v>
      </c>
      <c r="D76" s="57">
        <v>2015</v>
      </c>
      <c r="E76" s="58" t="s">
        <v>1484</v>
      </c>
      <c r="F76" s="59" t="s">
        <v>1882</v>
      </c>
      <c r="G76" s="60" t="s">
        <v>1883</v>
      </c>
      <c r="H76" s="57">
        <v>16</v>
      </c>
      <c r="I76" s="57"/>
      <c r="J76" s="60" t="s">
        <v>1487</v>
      </c>
      <c r="K76" s="60" t="s">
        <v>1884</v>
      </c>
      <c r="L76" s="60" t="s">
        <v>1885</v>
      </c>
      <c r="M76" s="60">
        <v>8708627</v>
      </c>
      <c r="N76" s="60">
        <v>3166371527</v>
      </c>
      <c r="O76" s="60">
        <v>0</v>
      </c>
      <c r="P76" s="60">
        <v>0</v>
      </c>
      <c r="Q76" s="60">
        <v>0</v>
      </c>
      <c r="R76" s="60"/>
      <c r="S76" s="60"/>
    </row>
    <row r="77" spans="1:19" x14ac:dyDescent="0.25">
      <c r="A77" s="56">
        <v>453</v>
      </c>
      <c r="B77" s="57" t="s">
        <v>1886</v>
      </c>
      <c r="C77" s="58" t="s">
        <v>1502</v>
      </c>
      <c r="D77" s="57">
        <v>2020</v>
      </c>
      <c r="E77" s="58" t="s">
        <v>1496</v>
      </c>
      <c r="F77" s="59" t="s">
        <v>1887</v>
      </c>
      <c r="G77" s="60" t="s">
        <v>1888</v>
      </c>
      <c r="H77" s="57">
        <v>42</v>
      </c>
      <c r="I77" s="57">
        <v>42</v>
      </c>
      <c r="J77" s="60" t="s">
        <v>1487</v>
      </c>
      <c r="K77" s="60">
        <v>800126471</v>
      </c>
      <c r="L77" s="60" t="s">
        <v>1608</v>
      </c>
      <c r="M77" s="60">
        <v>3118830</v>
      </c>
      <c r="N77" s="60">
        <v>3203001319</v>
      </c>
      <c r="O77" s="60">
        <v>19320637</v>
      </c>
      <c r="P77" s="60" t="s">
        <v>1889</v>
      </c>
      <c r="Q77" s="60">
        <v>3156589970</v>
      </c>
      <c r="R77" s="60"/>
      <c r="S77" s="60" t="s">
        <v>1539</v>
      </c>
    </row>
    <row r="78" spans="1:19" x14ac:dyDescent="0.25">
      <c r="A78" s="56">
        <v>375</v>
      </c>
      <c r="B78" s="57" t="s">
        <v>1890</v>
      </c>
      <c r="C78" s="58" t="s">
        <v>1554</v>
      </c>
      <c r="D78" s="57">
        <v>2005</v>
      </c>
      <c r="E78" s="58" t="s">
        <v>1496</v>
      </c>
      <c r="F78" s="59">
        <v>4117218</v>
      </c>
      <c r="G78" s="60" t="s">
        <v>1891</v>
      </c>
      <c r="H78" s="57">
        <v>28</v>
      </c>
      <c r="I78" s="57"/>
      <c r="J78" s="60" t="s">
        <v>1487</v>
      </c>
      <c r="K78" s="60">
        <v>1074189300</v>
      </c>
      <c r="L78" s="60" t="s">
        <v>1892</v>
      </c>
      <c r="M78" s="60">
        <v>3123572482</v>
      </c>
      <c r="N78" s="60">
        <v>3107718306</v>
      </c>
      <c r="O78" s="60" t="e">
        <v>#N/A</v>
      </c>
      <c r="P78" s="60" t="e">
        <v>#N/A</v>
      </c>
      <c r="Q78" s="60" t="e">
        <v>#N/A</v>
      </c>
      <c r="R78" s="60"/>
      <c r="S78" s="60"/>
    </row>
    <row r="79" spans="1:19" x14ac:dyDescent="0.25">
      <c r="A79" s="56">
        <v>454</v>
      </c>
      <c r="B79" s="57" t="s">
        <v>1893</v>
      </c>
      <c r="C79" s="58" t="s">
        <v>1502</v>
      </c>
      <c r="D79" s="57">
        <v>2020</v>
      </c>
      <c r="E79" s="58" t="s">
        <v>1496</v>
      </c>
      <c r="F79" s="59" t="s">
        <v>1894</v>
      </c>
      <c r="G79" s="60" t="s">
        <v>1895</v>
      </c>
      <c r="H79" s="57">
        <v>42</v>
      </c>
      <c r="I79" s="57"/>
      <c r="J79" s="60" t="s">
        <v>1487</v>
      </c>
      <c r="K79" s="60">
        <v>800126471</v>
      </c>
      <c r="L79" s="60" t="s">
        <v>1608</v>
      </c>
      <c r="M79" s="60">
        <v>3118830</v>
      </c>
      <c r="N79" s="60"/>
      <c r="O79" s="60">
        <v>79435167</v>
      </c>
      <c r="P79" s="60" t="s">
        <v>1896</v>
      </c>
      <c r="Q79" s="60">
        <v>3233234986</v>
      </c>
      <c r="R79" s="60"/>
      <c r="S79" s="60" t="s">
        <v>1539</v>
      </c>
    </row>
    <row r="80" spans="1:19" x14ac:dyDescent="0.25">
      <c r="A80" s="56">
        <v>431</v>
      </c>
      <c r="B80" s="57" t="s">
        <v>1897</v>
      </c>
      <c r="C80" s="62" t="s">
        <v>1502</v>
      </c>
      <c r="D80" s="63">
        <v>2017</v>
      </c>
      <c r="E80" s="62" t="s">
        <v>1496</v>
      </c>
      <c r="F80" s="64" t="s">
        <v>1898</v>
      </c>
      <c r="G80" s="65" t="s">
        <v>1899</v>
      </c>
      <c r="H80" s="63">
        <v>44</v>
      </c>
      <c r="I80" s="63"/>
      <c r="J80" s="65" t="s">
        <v>1487</v>
      </c>
      <c r="K80" s="65">
        <v>800126471</v>
      </c>
      <c r="L80" s="65" t="s">
        <v>1900</v>
      </c>
      <c r="M80" s="60">
        <v>3118830</v>
      </c>
      <c r="N80" s="60"/>
      <c r="O80" s="60">
        <v>79134518</v>
      </c>
      <c r="P80" s="60" t="s">
        <v>1901</v>
      </c>
      <c r="Q80" s="60">
        <v>3123824547</v>
      </c>
      <c r="R80" s="60"/>
      <c r="S80" s="60" t="s">
        <v>1539</v>
      </c>
    </row>
    <row r="81" spans="1:19" x14ac:dyDescent="0.25">
      <c r="A81" s="56">
        <v>455</v>
      </c>
      <c r="B81" s="57" t="s">
        <v>1902</v>
      </c>
      <c r="C81" s="58" t="s">
        <v>1502</v>
      </c>
      <c r="D81" s="57">
        <v>2020</v>
      </c>
      <c r="E81" s="58" t="s">
        <v>1496</v>
      </c>
      <c r="F81" s="59" t="s">
        <v>1903</v>
      </c>
      <c r="G81" s="60" t="s">
        <v>1904</v>
      </c>
      <c r="H81" s="57">
        <v>42</v>
      </c>
      <c r="I81" s="57">
        <v>42</v>
      </c>
      <c r="J81" s="60" t="s">
        <v>1487</v>
      </c>
      <c r="K81" s="60">
        <v>800126471</v>
      </c>
      <c r="L81" s="60" t="s">
        <v>1608</v>
      </c>
      <c r="M81" s="60">
        <v>3118830</v>
      </c>
      <c r="N81" s="60"/>
      <c r="O81" s="60">
        <v>79425231</v>
      </c>
      <c r="P81" s="60" t="s">
        <v>1905</v>
      </c>
      <c r="Q81" s="60"/>
      <c r="R81" s="60"/>
      <c r="S81" s="60" t="s">
        <v>1539</v>
      </c>
    </row>
    <row r="82" spans="1:19" x14ac:dyDescent="0.25">
      <c r="A82" s="56">
        <v>438</v>
      </c>
      <c r="B82" s="57" t="s">
        <v>1906</v>
      </c>
      <c r="C82" s="58" t="s">
        <v>1502</v>
      </c>
      <c r="D82" s="57">
        <v>2017</v>
      </c>
      <c r="E82" s="58" t="s">
        <v>1496</v>
      </c>
      <c r="F82" s="59" t="s">
        <v>1907</v>
      </c>
      <c r="G82" s="60" t="s">
        <v>1908</v>
      </c>
      <c r="H82" s="57">
        <v>42</v>
      </c>
      <c r="I82" s="57"/>
      <c r="J82" s="60" t="s">
        <v>1487</v>
      </c>
      <c r="K82" s="60">
        <v>800126471</v>
      </c>
      <c r="L82" s="60" t="s">
        <v>1608</v>
      </c>
      <c r="M82" s="60">
        <v>3118830</v>
      </c>
      <c r="N82" s="60"/>
      <c r="O82" s="60">
        <v>79307738</v>
      </c>
      <c r="P82" s="60" t="s">
        <v>1909</v>
      </c>
      <c r="Q82" s="60">
        <v>3133004420</v>
      </c>
      <c r="R82" s="60"/>
      <c r="S82" s="60" t="s">
        <v>1539</v>
      </c>
    </row>
    <row r="83" spans="1:19" x14ac:dyDescent="0.25">
      <c r="A83" s="56">
        <v>437</v>
      </c>
      <c r="B83" s="57" t="s">
        <v>1910</v>
      </c>
      <c r="C83" s="58" t="s">
        <v>1502</v>
      </c>
      <c r="D83" s="57">
        <v>2017</v>
      </c>
      <c r="E83" s="58" t="s">
        <v>1496</v>
      </c>
      <c r="F83" s="59" t="s">
        <v>1911</v>
      </c>
      <c r="G83" s="60" t="s">
        <v>1912</v>
      </c>
      <c r="H83" s="57">
        <v>42</v>
      </c>
      <c r="I83" s="57">
        <v>40</v>
      </c>
      <c r="J83" s="60" t="s">
        <v>1487</v>
      </c>
      <c r="K83" s="60">
        <v>800126471</v>
      </c>
      <c r="L83" s="60" t="s">
        <v>1608</v>
      </c>
      <c r="M83" s="60">
        <v>3118830</v>
      </c>
      <c r="N83" s="60"/>
      <c r="O83" s="60">
        <v>79582194</v>
      </c>
      <c r="P83" s="60" t="s">
        <v>1913</v>
      </c>
      <c r="Q83" s="60">
        <v>3103397257</v>
      </c>
      <c r="R83" s="60"/>
      <c r="S83" s="60" t="s">
        <v>1539</v>
      </c>
    </row>
    <row r="84" spans="1:19" x14ac:dyDescent="0.25">
      <c r="A84" s="56">
        <v>769</v>
      </c>
      <c r="B84" s="57" t="s">
        <v>1914</v>
      </c>
      <c r="C84" s="58" t="s">
        <v>1915</v>
      </c>
      <c r="D84" s="57">
        <v>2011</v>
      </c>
      <c r="E84" s="58" t="s">
        <v>1560</v>
      </c>
      <c r="F84" s="59">
        <v>2658700</v>
      </c>
      <c r="G84" s="60" t="s">
        <v>1916</v>
      </c>
      <c r="H84" s="57">
        <v>5</v>
      </c>
      <c r="I84" s="57"/>
      <c r="J84" s="60" t="s">
        <v>1521</v>
      </c>
      <c r="K84" s="60">
        <v>3234347</v>
      </c>
      <c r="L84" s="60" t="s">
        <v>1917</v>
      </c>
      <c r="M84" s="60">
        <v>5418102</v>
      </c>
      <c r="N84" s="60">
        <v>3112693613</v>
      </c>
      <c r="O84" s="60">
        <v>0</v>
      </c>
      <c r="P84" s="60">
        <v>0</v>
      </c>
      <c r="Q84" s="60">
        <v>0</v>
      </c>
      <c r="R84" s="60">
        <v>17</v>
      </c>
      <c r="S84" s="60"/>
    </row>
    <row r="85" spans="1:19" x14ac:dyDescent="0.25">
      <c r="A85" s="56">
        <v>425</v>
      </c>
      <c r="B85" s="57" t="s">
        <v>1918</v>
      </c>
      <c r="C85" s="58" t="s">
        <v>1502</v>
      </c>
      <c r="D85" s="57">
        <v>2017</v>
      </c>
      <c r="E85" s="58" t="s">
        <v>1496</v>
      </c>
      <c r="F85" s="59" t="s">
        <v>1919</v>
      </c>
      <c r="G85" s="60" t="s">
        <v>1920</v>
      </c>
      <c r="H85" s="57">
        <v>46</v>
      </c>
      <c r="I85" s="57">
        <v>40</v>
      </c>
      <c r="J85" s="60" t="s">
        <v>1487</v>
      </c>
      <c r="K85" s="60" t="s">
        <v>1921</v>
      </c>
      <c r="L85" s="60" t="s">
        <v>1922</v>
      </c>
      <c r="M85" s="60">
        <v>7242650</v>
      </c>
      <c r="N85" s="60" t="s">
        <v>1923</v>
      </c>
      <c r="O85" s="60">
        <v>1061831</v>
      </c>
      <c r="P85" s="60" t="s">
        <v>1924</v>
      </c>
      <c r="Q85" s="60">
        <v>3102751658</v>
      </c>
      <c r="R85" s="60"/>
      <c r="S85" s="60" t="s">
        <v>1539</v>
      </c>
    </row>
    <row r="86" spans="1:19" x14ac:dyDescent="0.25">
      <c r="A86" s="56">
        <v>456</v>
      </c>
      <c r="B86" s="57" t="s">
        <v>1925</v>
      </c>
      <c r="C86" s="58" t="s">
        <v>1502</v>
      </c>
      <c r="D86" s="57">
        <v>2020</v>
      </c>
      <c r="E86" s="58" t="s">
        <v>1496</v>
      </c>
      <c r="F86" s="59" t="s">
        <v>1926</v>
      </c>
      <c r="G86" s="60" t="s">
        <v>1927</v>
      </c>
      <c r="H86" s="57">
        <v>42</v>
      </c>
      <c r="I86" s="57">
        <v>42</v>
      </c>
      <c r="J86" s="60" t="s">
        <v>1487</v>
      </c>
      <c r="K86" s="60">
        <v>800126471</v>
      </c>
      <c r="L86" s="60" t="s">
        <v>1608</v>
      </c>
      <c r="M86" s="60">
        <v>3118830</v>
      </c>
      <c r="N86" s="60">
        <v>3203001319</v>
      </c>
      <c r="O86" s="60">
        <v>79879152</v>
      </c>
      <c r="P86" s="60" t="s">
        <v>1928</v>
      </c>
      <c r="Q86" s="60" t="s">
        <v>1929</v>
      </c>
      <c r="R86" s="60"/>
      <c r="S86" s="60" t="s">
        <v>1539</v>
      </c>
    </row>
    <row r="87" spans="1:19" x14ac:dyDescent="0.25">
      <c r="A87" s="56">
        <v>261</v>
      </c>
      <c r="B87" s="57" t="s">
        <v>1930</v>
      </c>
      <c r="C87" s="58" t="s">
        <v>1483</v>
      </c>
      <c r="D87" s="57">
        <v>2014</v>
      </c>
      <c r="E87" s="58" t="s">
        <v>1484</v>
      </c>
      <c r="F87" s="59" t="s">
        <v>1931</v>
      </c>
      <c r="G87" s="60" t="s">
        <v>1932</v>
      </c>
      <c r="H87" s="57">
        <v>19</v>
      </c>
      <c r="I87" s="57"/>
      <c r="J87" s="60" t="s">
        <v>1487</v>
      </c>
      <c r="K87" s="60">
        <v>901031060</v>
      </c>
      <c r="L87" s="60" t="s">
        <v>1933</v>
      </c>
      <c r="M87" s="60">
        <v>4332930</v>
      </c>
      <c r="N87" s="60">
        <v>3176395458</v>
      </c>
      <c r="O87" s="60">
        <v>0</v>
      </c>
      <c r="P87" s="60">
        <v>0</v>
      </c>
      <c r="Q87" s="60">
        <v>0</v>
      </c>
      <c r="R87" s="60"/>
      <c r="S87" s="60"/>
    </row>
    <row r="88" spans="1:19" x14ac:dyDescent="0.25">
      <c r="A88" s="56">
        <v>461</v>
      </c>
      <c r="B88" s="57" t="s">
        <v>1934</v>
      </c>
      <c r="C88" s="58" t="s">
        <v>1599</v>
      </c>
      <c r="D88" s="57">
        <v>2021</v>
      </c>
      <c r="E88" s="58" t="s">
        <v>1484</v>
      </c>
      <c r="F88" s="59">
        <v>65195835217840</v>
      </c>
      <c r="G88" s="60" t="s">
        <v>1935</v>
      </c>
      <c r="H88" s="57">
        <v>18</v>
      </c>
      <c r="I88" s="57">
        <v>17</v>
      </c>
      <c r="J88" s="60" t="s">
        <v>1487</v>
      </c>
      <c r="K88" s="60">
        <v>800126471</v>
      </c>
      <c r="L88" s="60" t="s">
        <v>1608</v>
      </c>
      <c r="M88" s="60">
        <v>3118830</v>
      </c>
      <c r="N88" s="60">
        <v>3203001319</v>
      </c>
      <c r="O88" s="60">
        <v>3272904</v>
      </c>
      <c r="P88" s="60" t="s">
        <v>1936</v>
      </c>
      <c r="Q88" s="60">
        <v>3215078140</v>
      </c>
      <c r="R88" s="60"/>
      <c r="S88" s="60" t="s">
        <v>1539</v>
      </c>
    </row>
    <row r="89" spans="1:19" x14ac:dyDescent="0.25">
      <c r="A89" s="56">
        <v>513</v>
      </c>
      <c r="B89" s="57" t="s">
        <v>1937</v>
      </c>
      <c r="C89" s="62" t="s">
        <v>1502</v>
      </c>
      <c r="D89" s="63">
        <v>2019</v>
      </c>
      <c r="E89" s="62" t="s">
        <v>1496</v>
      </c>
      <c r="F89" s="64" t="s">
        <v>1938</v>
      </c>
      <c r="G89" s="65" t="s">
        <v>1939</v>
      </c>
      <c r="H89" s="63">
        <v>42</v>
      </c>
      <c r="I89" s="63">
        <v>41</v>
      </c>
      <c r="J89" s="65" t="s">
        <v>1487</v>
      </c>
      <c r="K89" s="65" t="s">
        <v>1940</v>
      </c>
      <c r="L89" s="65" t="s">
        <v>1941</v>
      </c>
      <c r="M89" s="60">
        <v>2259212</v>
      </c>
      <c r="N89" s="60" t="s">
        <v>1942</v>
      </c>
      <c r="O89" s="60">
        <v>75076595</v>
      </c>
      <c r="P89" s="60" t="s">
        <v>1943</v>
      </c>
      <c r="Q89" s="60">
        <v>3132696991</v>
      </c>
      <c r="R89" s="60"/>
      <c r="S89" s="60"/>
    </row>
    <row r="90" spans="1:19" x14ac:dyDescent="0.25">
      <c r="A90" s="56">
        <v>876</v>
      </c>
      <c r="B90" s="57" t="s">
        <v>1944</v>
      </c>
      <c r="C90" s="58" t="s">
        <v>1945</v>
      </c>
      <c r="D90" s="57">
        <v>2016</v>
      </c>
      <c r="E90" s="58" t="s">
        <v>1518</v>
      </c>
      <c r="F90" s="59" t="s">
        <v>1946</v>
      </c>
      <c r="G90" s="60" t="s">
        <v>1947</v>
      </c>
      <c r="H90" s="57">
        <v>5</v>
      </c>
      <c r="I90" s="57">
        <v>5</v>
      </c>
      <c r="J90" s="60" t="s">
        <v>1521</v>
      </c>
      <c r="K90" s="60">
        <v>52060027</v>
      </c>
      <c r="L90" s="60" t="s">
        <v>1948</v>
      </c>
      <c r="M90" s="60">
        <v>3674615</v>
      </c>
      <c r="N90" s="60" t="s">
        <v>1949</v>
      </c>
      <c r="O90" s="60">
        <v>52060027</v>
      </c>
      <c r="P90" s="60" t="s">
        <v>1950</v>
      </c>
      <c r="Q90" s="60">
        <v>3193617457</v>
      </c>
      <c r="R90" s="60">
        <v>17</v>
      </c>
      <c r="S90" s="60"/>
    </row>
    <row r="91" spans="1:19" x14ac:dyDescent="0.25">
      <c r="A91" s="56">
        <v>243</v>
      </c>
      <c r="B91" s="57" t="s">
        <v>1951</v>
      </c>
      <c r="C91" s="58" t="s">
        <v>1495</v>
      </c>
      <c r="D91" s="57">
        <v>2012</v>
      </c>
      <c r="E91" s="58" t="s">
        <v>1496</v>
      </c>
      <c r="F91" s="59">
        <v>87274877</v>
      </c>
      <c r="G91" s="60" t="s">
        <v>1952</v>
      </c>
      <c r="H91" s="57">
        <v>66</v>
      </c>
      <c r="I91" s="57"/>
      <c r="J91" s="60" t="s">
        <v>1487</v>
      </c>
      <c r="K91" s="60">
        <v>900370573</v>
      </c>
      <c r="L91" s="60" t="s">
        <v>1498</v>
      </c>
      <c r="M91" s="60" t="s">
        <v>1953</v>
      </c>
      <c r="N91" s="60">
        <v>3134571146</v>
      </c>
      <c r="O91" s="60">
        <v>0</v>
      </c>
      <c r="P91" s="60">
        <v>0</v>
      </c>
      <c r="Q91" s="60">
        <v>0</v>
      </c>
      <c r="R91" s="60"/>
      <c r="S91" s="60"/>
    </row>
    <row r="92" spans="1:19" x14ac:dyDescent="0.25">
      <c r="A92" s="56">
        <v>206</v>
      </c>
      <c r="B92" s="57" t="s">
        <v>1954</v>
      </c>
      <c r="C92" s="58" t="s">
        <v>1490</v>
      </c>
      <c r="D92" s="57">
        <v>2013</v>
      </c>
      <c r="E92" s="58" t="s">
        <v>1496</v>
      </c>
      <c r="F92" s="59" t="s">
        <v>1955</v>
      </c>
      <c r="G92" s="60" t="s">
        <v>1956</v>
      </c>
      <c r="H92" s="57">
        <v>37</v>
      </c>
      <c r="I92" s="57"/>
      <c r="J92" s="60" t="s">
        <v>1487</v>
      </c>
      <c r="K92" s="60">
        <v>79110747</v>
      </c>
      <c r="L92" s="60" t="s">
        <v>1957</v>
      </c>
      <c r="M92" s="60">
        <v>4114357</v>
      </c>
      <c r="N92" s="60">
        <v>3133800336</v>
      </c>
      <c r="O92" s="60">
        <v>79110747</v>
      </c>
      <c r="P92" s="60" t="s">
        <v>1958</v>
      </c>
      <c r="Q92" s="60">
        <v>3133800336</v>
      </c>
      <c r="R92" s="60"/>
      <c r="S92" s="60"/>
    </row>
    <row r="93" spans="1:19" x14ac:dyDescent="0.25">
      <c r="A93" s="56">
        <v>468</v>
      </c>
      <c r="B93" s="57" t="s">
        <v>1959</v>
      </c>
      <c r="C93" s="58" t="s">
        <v>1565</v>
      </c>
      <c r="D93" s="57">
        <v>2020</v>
      </c>
      <c r="E93" s="58" t="s">
        <v>1484</v>
      </c>
      <c r="F93" s="59" t="s">
        <v>1960</v>
      </c>
      <c r="G93" s="60" t="s">
        <v>1961</v>
      </c>
      <c r="H93" s="57">
        <v>16</v>
      </c>
      <c r="I93" s="57">
        <v>16</v>
      </c>
      <c r="J93" s="60" t="s">
        <v>1487</v>
      </c>
      <c r="K93" s="60">
        <v>800126471</v>
      </c>
      <c r="L93" s="60" t="s">
        <v>1608</v>
      </c>
      <c r="M93" s="60">
        <v>3118830</v>
      </c>
      <c r="N93" s="60"/>
      <c r="O93" s="60">
        <v>1007387569</v>
      </c>
      <c r="P93" s="60" t="s">
        <v>1962</v>
      </c>
      <c r="Q93" s="60">
        <v>3229252787</v>
      </c>
      <c r="R93" s="60"/>
      <c r="S93" s="60" t="s">
        <v>1539</v>
      </c>
    </row>
    <row r="94" spans="1:19" x14ac:dyDescent="0.25">
      <c r="A94" s="56">
        <v>279</v>
      </c>
      <c r="B94" s="57" t="s">
        <v>1963</v>
      </c>
      <c r="C94" s="58" t="s">
        <v>1554</v>
      </c>
      <c r="D94" s="57">
        <v>2012</v>
      </c>
      <c r="E94" s="58" t="s">
        <v>1484</v>
      </c>
      <c r="F94" s="59" t="s">
        <v>1964</v>
      </c>
      <c r="G94" s="60" t="s">
        <v>1965</v>
      </c>
      <c r="H94" s="57">
        <v>16</v>
      </c>
      <c r="I94" s="57"/>
      <c r="J94" s="60" t="s">
        <v>1487</v>
      </c>
      <c r="K94" s="60">
        <v>1014208700</v>
      </c>
      <c r="L94" s="60" t="s">
        <v>1966</v>
      </c>
      <c r="M94" s="60" t="s">
        <v>1967</v>
      </c>
      <c r="N94" s="60" t="s">
        <v>1967</v>
      </c>
      <c r="O94" s="60">
        <v>1014208700</v>
      </c>
      <c r="P94" s="60" t="s">
        <v>1968</v>
      </c>
      <c r="Q94" s="60">
        <v>3004001944</v>
      </c>
      <c r="R94" s="60"/>
      <c r="S94" s="60"/>
    </row>
    <row r="95" spans="1:19" x14ac:dyDescent="0.25">
      <c r="A95" s="56">
        <v>151</v>
      </c>
      <c r="B95" s="57" t="s">
        <v>1969</v>
      </c>
      <c r="C95" s="58" t="s">
        <v>1502</v>
      </c>
      <c r="D95" s="57">
        <v>2017</v>
      </c>
      <c r="E95" s="58" t="s">
        <v>1657</v>
      </c>
      <c r="F95" s="59" t="s">
        <v>1970</v>
      </c>
      <c r="G95" s="60" t="s">
        <v>1971</v>
      </c>
      <c r="H95" s="57">
        <v>30</v>
      </c>
      <c r="I95" s="57"/>
      <c r="J95" s="60" t="s">
        <v>1487</v>
      </c>
      <c r="K95" s="60">
        <v>19243681</v>
      </c>
      <c r="L95" s="60" t="s">
        <v>1972</v>
      </c>
      <c r="M95" s="60">
        <v>6810989</v>
      </c>
      <c r="N95" s="60" t="s">
        <v>1973</v>
      </c>
      <c r="O95" s="60">
        <v>91362166</v>
      </c>
      <c r="P95" s="60" t="s">
        <v>1974</v>
      </c>
      <c r="Q95" s="60">
        <v>3209039740</v>
      </c>
      <c r="R95" s="60"/>
      <c r="S95" s="60"/>
    </row>
    <row r="96" spans="1:19" x14ac:dyDescent="0.25">
      <c r="A96" s="56">
        <v>281</v>
      </c>
      <c r="B96" s="58" t="s">
        <v>1975</v>
      </c>
      <c r="C96" s="58" t="s">
        <v>1490</v>
      </c>
      <c r="D96" s="57">
        <v>2011</v>
      </c>
      <c r="E96" s="58" t="s">
        <v>1484</v>
      </c>
      <c r="F96" s="59" t="s">
        <v>1976</v>
      </c>
      <c r="G96" s="60" t="s">
        <v>1977</v>
      </c>
      <c r="H96" s="57">
        <v>12</v>
      </c>
      <c r="I96" s="57"/>
      <c r="J96" s="60" t="s">
        <v>1487</v>
      </c>
      <c r="K96" s="60">
        <v>19240015</v>
      </c>
      <c r="L96" s="60" t="s">
        <v>1978</v>
      </c>
      <c r="M96" s="60">
        <v>3123142497</v>
      </c>
      <c r="N96" s="60">
        <v>3123142497</v>
      </c>
      <c r="O96" s="60" t="e">
        <v>#N/A</v>
      </c>
      <c r="P96" s="60" t="e">
        <v>#N/A</v>
      </c>
      <c r="Q96" s="60" t="e">
        <v>#N/A</v>
      </c>
      <c r="R96" s="60"/>
      <c r="S96" s="60"/>
    </row>
    <row r="97" spans="1:19" x14ac:dyDescent="0.25">
      <c r="A97" s="56">
        <v>550</v>
      </c>
      <c r="B97" s="57" t="s">
        <v>1979</v>
      </c>
      <c r="C97" s="62" t="s">
        <v>1502</v>
      </c>
      <c r="D97" s="63">
        <v>2019</v>
      </c>
      <c r="E97" s="62" t="s">
        <v>1496</v>
      </c>
      <c r="F97" s="64" t="s">
        <v>1980</v>
      </c>
      <c r="G97" s="65" t="s">
        <v>1981</v>
      </c>
      <c r="H97" s="63">
        <v>42</v>
      </c>
      <c r="I97" s="63">
        <v>41</v>
      </c>
      <c r="J97" s="65" t="s">
        <v>1487</v>
      </c>
      <c r="K97" s="65" t="s">
        <v>1982</v>
      </c>
      <c r="L97" s="65" t="s">
        <v>1983</v>
      </c>
      <c r="M97" s="60" t="s">
        <v>1984</v>
      </c>
      <c r="N97" s="60" t="s">
        <v>1984</v>
      </c>
      <c r="O97" s="60" t="e">
        <v>#N/A</v>
      </c>
      <c r="P97" s="60" t="e">
        <v>#N/A</v>
      </c>
      <c r="Q97" s="60" t="e">
        <v>#N/A</v>
      </c>
      <c r="R97" s="60"/>
      <c r="S97" s="60"/>
    </row>
    <row r="98" spans="1:19" x14ac:dyDescent="0.25">
      <c r="A98" s="56">
        <v>40</v>
      </c>
      <c r="B98" s="57" t="s">
        <v>1985</v>
      </c>
      <c r="C98" s="58" t="s">
        <v>1554</v>
      </c>
      <c r="D98" s="57">
        <v>2007</v>
      </c>
      <c r="E98" s="58" t="s">
        <v>1496</v>
      </c>
      <c r="F98" s="59" t="s">
        <v>1986</v>
      </c>
      <c r="G98" s="60" t="s">
        <v>1987</v>
      </c>
      <c r="H98" s="57">
        <v>28</v>
      </c>
      <c r="I98" s="57"/>
      <c r="J98" s="60" t="s">
        <v>1487</v>
      </c>
      <c r="K98" s="60">
        <v>7172055</v>
      </c>
      <c r="L98" s="60" t="s">
        <v>1988</v>
      </c>
      <c r="M98" s="60">
        <v>3115925473</v>
      </c>
      <c r="N98" s="60">
        <v>3115925473</v>
      </c>
      <c r="O98" s="60">
        <v>80762631</v>
      </c>
      <c r="P98" s="60" t="s">
        <v>1989</v>
      </c>
      <c r="Q98" s="60">
        <v>3187414980</v>
      </c>
      <c r="R98" s="60"/>
      <c r="S98" s="60"/>
    </row>
    <row r="99" spans="1:19" x14ac:dyDescent="0.25">
      <c r="A99" s="56">
        <v>397</v>
      </c>
      <c r="B99" s="57" t="s">
        <v>1990</v>
      </c>
      <c r="C99" s="58" t="s">
        <v>1502</v>
      </c>
      <c r="D99" s="57">
        <v>2015</v>
      </c>
      <c r="E99" s="58" t="s">
        <v>1496</v>
      </c>
      <c r="F99" s="59" t="s">
        <v>1991</v>
      </c>
      <c r="G99" s="60" t="s">
        <v>1992</v>
      </c>
      <c r="H99" s="57">
        <v>45</v>
      </c>
      <c r="I99" s="57">
        <v>45</v>
      </c>
      <c r="J99" s="60" t="s">
        <v>1487</v>
      </c>
      <c r="K99" s="60" t="s">
        <v>1685</v>
      </c>
      <c r="L99" s="60" t="s">
        <v>1686</v>
      </c>
      <c r="M99" s="60">
        <v>2712931</v>
      </c>
      <c r="N99" s="60" t="s">
        <v>1687</v>
      </c>
      <c r="O99" s="60">
        <v>3223129</v>
      </c>
      <c r="P99" s="60" t="s">
        <v>1993</v>
      </c>
      <c r="Q99" s="60">
        <v>3204203804</v>
      </c>
      <c r="R99" s="60"/>
      <c r="S99" s="60"/>
    </row>
    <row r="100" spans="1:19" x14ac:dyDescent="0.25">
      <c r="A100" s="56">
        <v>290</v>
      </c>
      <c r="B100" s="57" t="s">
        <v>1994</v>
      </c>
      <c r="C100" s="58" t="s">
        <v>1524</v>
      </c>
      <c r="D100" s="57">
        <v>2006</v>
      </c>
      <c r="E100" s="58" t="s">
        <v>1484</v>
      </c>
      <c r="F100" s="59" t="s">
        <v>1995</v>
      </c>
      <c r="G100" s="60" t="s">
        <v>1996</v>
      </c>
      <c r="H100" s="57">
        <v>19</v>
      </c>
      <c r="I100" s="57"/>
      <c r="J100" s="60" t="s">
        <v>1487</v>
      </c>
      <c r="K100" s="60">
        <v>35538072</v>
      </c>
      <c r="L100" s="60" t="s">
        <v>1997</v>
      </c>
      <c r="M100" s="60">
        <v>8424367</v>
      </c>
      <c r="N100" s="60">
        <v>3046460607</v>
      </c>
      <c r="O100" s="60" t="e">
        <v>#N/A</v>
      </c>
      <c r="P100" s="60" t="e">
        <v>#N/A</v>
      </c>
      <c r="Q100" s="60" t="e">
        <v>#N/A</v>
      </c>
      <c r="R100" s="60"/>
      <c r="S100" s="60"/>
    </row>
    <row r="101" spans="1:19" x14ac:dyDescent="0.25">
      <c r="A101" s="56">
        <v>291</v>
      </c>
      <c r="B101" s="57" t="s">
        <v>1998</v>
      </c>
      <c r="C101" s="58" t="s">
        <v>1565</v>
      </c>
      <c r="D101" s="57">
        <v>2015</v>
      </c>
      <c r="E101" s="58" t="s">
        <v>1484</v>
      </c>
      <c r="F101" s="59" t="s">
        <v>1999</v>
      </c>
      <c r="G101" s="60" t="s">
        <v>2000</v>
      </c>
      <c r="H101" s="57">
        <v>17</v>
      </c>
      <c r="I101" s="57"/>
      <c r="J101" s="60" t="s">
        <v>1487</v>
      </c>
      <c r="K101" s="67">
        <v>5585263</v>
      </c>
      <c r="L101" s="60" t="s">
        <v>2001</v>
      </c>
      <c r="M101" s="60">
        <v>3124321661</v>
      </c>
      <c r="N101" s="60">
        <v>3124321661</v>
      </c>
      <c r="O101" s="60">
        <v>79896104</v>
      </c>
      <c r="P101" s="60" t="s">
        <v>2002</v>
      </c>
      <c r="Q101" s="60">
        <v>3138229555</v>
      </c>
      <c r="R101" s="60"/>
      <c r="S101" s="60"/>
    </row>
    <row r="102" spans="1:19" x14ac:dyDescent="0.25">
      <c r="A102" s="56">
        <v>155</v>
      </c>
      <c r="B102" s="57" t="s">
        <v>2003</v>
      </c>
      <c r="C102" s="58" t="s">
        <v>2004</v>
      </c>
      <c r="D102" s="57">
        <v>2010</v>
      </c>
      <c r="E102" s="58" t="s">
        <v>1496</v>
      </c>
      <c r="F102" s="59">
        <v>69545368</v>
      </c>
      <c r="G102" s="60" t="s">
        <v>2005</v>
      </c>
      <c r="H102" s="57">
        <v>37</v>
      </c>
      <c r="I102" s="57"/>
      <c r="J102" s="60" t="s">
        <v>1487</v>
      </c>
      <c r="K102" s="60" t="s">
        <v>2006</v>
      </c>
      <c r="L102" s="60" t="s">
        <v>2007</v>
      </c>
      <c r="M102" s="60">
        <v>6921677</v>
      </c>
      <c r="N102" s="60">
        <v>3105698890</v>
      </c>
      <c r="O102" s="60">
        <v>80030703</v>
      </c>
      <c r="P102" s="60" t="s">
        <v>2008</v>
      </c>
      <c r="Q102" s="60" t="s">
        <v>2009</v>
      </c>
      <c r="R102" s="60"/>
      <c r="S102" s="60"/>
    </row>
    <row r="103" spans="1:19" x14ac:dyDescent="0.25">
      <c r="A103" s="56">
        <v>293</v>
      </c>
      <c r="B103" s="57" t="s">
        <v>2010</v>
      </c>
      <c r="C103" s="58" t="s">
        <v>1490</v>
      </c>
      <c r="D103" s="57" t="s">
        <v>851</v>
      </c>
      <c r="E103" s="58" t="s">
        <v>1484</v>
      </c>
      <c r="F103" s="59" t="s">
        <v>2011</v>
      </c>
      <c r="G103" s="60" t="s">
        <v>2012</v>
      </c>
      <c r="H103" s="57">
        <v>13</v>
      </c>
      <c r="I103" s="57"/>
      <c r="J103" s="60" t="s">
        <v>1487</v>
      </c>
      <c r="K103" s="60">
        <v>1010186672</v>
      </c>
      <c r="L103" s="60" t="s">
        <v>2013</v>
      </c>
      <c r="M103" s="60">
        <v>6631242</v>
      </c>
      <c r="N103" s="60">
        <v>3102654838</v>
      </c>
      <c r="O103" s="60">
        <v>80100651</v>
      </c>
      <c r="P103" s="60" t="s">
        <v>2014</v>
      </c>
      <c r="Q103" s="60">
        <v>3143345542</v>
      </c>
      <c r="R103" s="60"/>
      <c r="S103" s="60" t="s">
        <v>1539</v>
      </c>
    </row>
    <row r="104" spans="1:19" x14ac:dyDescent="0.25">
      <c r="A104" s="56">
        <v>577</v>
      </c>
      <c r="B104" s="57" t="s">
        <v>2015</v>
      </c>
      <c r="C104" s="58" t="s">
        <v>1502</v>
      </c>
      <c r="D104" s="57">
        <v>2017</v>
      </c>
      <c r="E104" s="58" t="s">
        <v>1496</v>
      </c>
      <c r="F104" s="59" t="s">
        <v>2016</v>
      </c>
      <c r="G104" s="60" t="s">
        <v>2017</v>
      </c>
      <c r="H104" s="57">
        <v>42</v>
      </c>
      <c r="I104" s="57"/>
      <c r="J104" s="60" t="s">
        <v>1487</v>
      </c>
      <c r="K104" s="60">
        <v>800188154</v>
      </c>
      <c r="L104" s="60" t="s">
        <v>2018</v>
      </c>
      <c r="M104" s="68">
        <v>8722503</v>
      </c>
      <c r="N104" s="68" t="s">
        <v>2019</v>
      </c>
      <c r="O104" s="60" t="e">
        <v>#N/A</v>
      </c>
      <c r="P104" s="60" t="e">
        <v>#N/A</v>
      </c>
      <c r="Q104" s="60" t="e">
        <v>#N/A</v>
      </c>
      <c r="R104" s="60"/>
      <c r="S104" s="60"/>
    </row>
    <row r="105" spans="1:19" x14ac:dyDescent="0.25">
      <c r="A105" s="56">
        <v>976</v>
      </c>
      <c r="B105" s="57" t="s">
        <v>2020</v>
      </c>
      <c r="C105" s="58" t="s">
        <v>2021</v>
      </c>
      <c r="D105" s="57">
        <v>2014</v>
      </c>
      <c r="E105" s="58" t="s">
        <v>1560</v>
      </c>
      <c r="F105" s="59">
        <v>67195000526034</v>
      </c>
      <c r="G105" s="60" t="s">
        <v>2022</v>
      </c>
      <c r="H105" s="57">
        <v>4</v>
      </c>
      <c r="I105" s="57"/>
      <c r="J105" s="60" t="s">
        <v>1487</v>
      </c>
      <c r="K105" s="60">
        <v>52098166</v>
      </c>
      <c r="L105" s="69" t="s">
        <v>2023</v>
      </c>
      <c r="M105" s="60">
        <v>3192593048</v>
      </c>
      <c r="N105" s="60">
        <v>3192593048</v>
      </c>
      <c r="O105" s="60" t="e">
        <v>#N/A</v>
      </c>
      <c r="P105" s="60" t="e">
        <v>#N/A</v>
      </c>
      <c r="Q105" s="60" t="e">
        <v>#N/A</v>
      </c>
      <c r="R105" s="60">
        <v>17</v>
      </c>
      <c r="S105" s="60"/>
    </row>
    <row r="106" spans="1:19" x14ac:dyDescent="0.25">
      <c r="A106" s="56">
        <v>883</v>
      </c>
      <c r="B106" s="57" t="s">
        <v>2024</v>
      </c>
      <c r="C106" s="58" t="s">
        <v>1565</v>
      </c>
      <c r="D106" s="57">
        <v>2016</v>
      </c>
      <c r="E106" s="58" t="s">
        <v>1518</v>
      </c>
      <c r="F106" s="59" t="s">
        <v>2025</v>
      </c>
      <c r="G106" s="60" t="s">
        <v>2026</v>
      </c>
      <c r="H106" s="57">
        <v>5</v>
      </c>
      <c r="I106" s="57">
        <v>5</v>
      </c>
      <c r="J106" s="60" t="s">
        <v>1521</v>
      </c>
      <c r="K106" s="60">
        <v>80472991</v>
      </c>
      <c r="L106" s="60" t="s">
        <v>2027</v>
      </c>
      <c r="M106" s="60">
        <v>9287999</v>
      </c>
      <c r="N106" s="60">
        <v>3163655038</v>
      </c>
      <c r="O106" s="60">
        <v>80472991</v>
      </c>
      <c r="P106" s="60" t="s">
        <v>2028</v>
      </c>
      <c r="Q106" s="60">
        <v>3168655038</v>
      </c>
      <c r="R106" s="60">
        <v>17</v>
      </c>
      <c r="S106" s="60"/>
    </row>
    <row r="107" spans="1:19" x14ac:dyDescent="0.25">
      <c r="A107" s="56">
        <v>402</v>
      </c>
      <c r="B107" s="57" t="s">
        <v>2029</v>
      </c>
      <c r="C107" s="58" t="s">
        <v>2030</v>
      </c>
      <c r="D107" s="57">
        <v>2014</v>
      </c>
      <c r="E107" s="58" t="s">
        <v>1484</v>
      </c>
      <c r="F107" s="59" t="s">
        <v>2031</v>
      </c>
      <c r="G107" s="60" t="s">
        <v>2032</v>
      </c>
      <c r="H107" s="57">
        <v>19</v>
      </c>
      <c r="I107" s="57">
        <v>19</v>
      </c>
      <c r="J107" s="60" t="s">
        <v>1487</v>
      </c>
      <c r="K107" s="60">
        <v>80407085</v>
      </c>
      <c r="L107" s="60" t="s">
        <v>1580</v>
      </c>
      <c r="M107" s="60">
        <v>6834517</v>
      </c>
      <c r="N107" s="60">
        <v>3102109059</v>
      </c>
      <c r="O107" s="60">
        <v>1019112315</v>
      </c>
      <c r="P107" s="60" t="s">
        <v>2033</v>
      </c>
      <c r="Q107" s="60">
        <v>3168613355</v>
      </c>
      <c r="R107" s="60"/>
      <c r="S107" s="60"/>
    </row>
    <row r="108" spans="1:19" x14ac:dyDescent="0.25">
      <c r="A108" s="56">
        <v>923</v>
      </c>
      <c r="B108" s="57" t="s">
        <v>2034</v>
      </c>
      <c r="C108" s="58" t="s">
        <v>1565</v>
      </c>
      <c r="D108" s="57">
        <v>2020</v>
      </c>
      <c r="E108" s="58" t="s">
        <v>1560</v>
      </c>
      <c r="F108" s="59" t="s">
        <v>2035</v>
      </c>
      <c r="G108" s="60" t="s">
        <v>2036</v>
      </c>
      <c r="H108" s="57">
        <v>5</v>
      </c>
      <c r="I108" s="57">
        <v>5</v>
      </c>
      <c r="J108" s="60" t="s">
        <v>1521</v>
      </c>
      <c r="K108" s="60">
        <v>52104662</v>
      </c>
      <c r="L108" s="60" t="s">
        <v>2037</v>
      </c>
      <c r="M108" s="60">
        <v>3176437520</v>
      </c>
      <c r="N108" s="60">
        <v>3176437520</v>
      </c>
      <c r="O108" s="60" t="e">
        <v>#N/A</v>
      </c>
      <c r="P108" s="60" t="e">
        <v>#N/A</v>
      </c>
      <c r="Q108" s="60" t="e">
        <v>#N/A</v>
      </c>
      <c r="R108" s="60">
        <v>17</v>
      </c>
      <c r="S108" s="60"/>
    </row>
    <row r="109" spans="1:19" x14ac:dyDescent="0.25">
      <c r="A109" s="56">
        <v>322</v>
      </c>
      <c r="B109" s="57" t="s">
        <v>2038</v>
      </c>
      <c r="C109" s="62" t="s">
        <v>1599</v>
      </c>
      <c r="D109" s="63">
        <v>2011</v>
      </c>
      <c r="E109" s="62" t="s">
        <v>1496</v>
      </c>
      <c r="F109" s="64" t="s">
        <v>2039</v>
      </c>
      <c r="G109" s="65" t="s">
        <v>2040</v>
      </c>
      <c r="H109" s="63">
        <v>45</v>
      </c>
      <c r="I109" s="63">
        <v>45</v>
      </c>
      <c r="J109" s="65" t="s">
        <v>1487</v>
      </c>
      <c r="K109" s="65" t="s">
        <v>2041</v>
      </c>
      <c r="L109" s="65" t="s">
        <v>2042</v>
      </c>
      <c r="M109" s="65">
        <v>2259212</v>
      </c>
      <c r="N109" s="65">
        <v>3203001317</v>
      </c>
      <c r="O109" s="60">
        <v>1014217342</v>
      </c>
      <c r="P109" s="60" t="s">
        <v>2043</v>
      </c>
      <c r="Q109" s="60">
        <v>3017526258</v>
      </c>
      <c r="R109" s="60"/>
      <c r="S109" s="60"/>
    </row>
    <row r="110" spans="1:19" x14ac:dyDescent="0.25">
      <c r="A110" s="56">
        <v>537</v>
      </c>
      <c r="B110" s="57" t="s">
        <v>2044</v>
      </c>
      <c r="C110" s="58" t="s">
        <v>1599</v>
      </c>
      <c r="D110" s="57">
        <v>2016</v>
      </c>
      <c r="E110" s="58" t="s">
        <v>1496</v>
      </c>
      <c r="F110" s="59" t="s">
        <v>2045</v>
      </c>
      <c r="G110" s="60" t="s">
        <v>2046</v>
      </c>
      <c r="H110" s="57">
        <v>47</v>
      </c>
      <c r="I110" s="57">
        <v>42</v>
      </c>
      <c r="J110" s="60" t="s">
        <v>1487</v>
      </c>
      <c r="K110" s="60" t="s">
        <v>1685</v>
      </c>
      <c r="L110" s="60" t="s">
        <v>1686</v>
      </c>
      <c r="M110" s="60">
        <v>2712931</v>
      </c>
      <c r="N110" s="60" t="s">
        <v>1687</v>
      </c>
      <c r="O110" s="60">
        <v>1019004267</v>
      </c>
      <c r="P110" s="60" t="s">
        <v>1688</v>
      </c>
      <c r="Q110" s="60">
        <v>3214848295</v>
      </c>
      <c r="R110" s="60"/>
      <c r="S110" s="60"/>
    </row>
    <row r="111" spans="1:19" x14ac:dyDescent="0.25">
      <c r="A111" s="56">
        <v>416</v>
      </c>
      <c r="B111" s="57" t="s">
        <v>2047</v>
      </c>
      <c r="C111" s="58" t="s">
        <v>1490</v>
      </c>
      <c r="D111" s="57">
        <v>2011</v>
      </c>
      <c r="E111" s="58" t="s">
        <v>1484</v>
      </c>
      <c r="F111" s="59" t="s">
        <v>2048</v>
      </c>
      <c r="G111" s="60" t="s">
        <v>2049</v>
      </c>
      <c r="H111" s="57">
        <v>12</v>
      </c>
      <c r="I111" s="57"/>
      <c r="J111" s="60" t="s">
        <v>1487</v>
      </c>
      <c r="K111" s="60">
        <v>30290146</v>
      </c>
      <c r="L111" s="60" t="s">
        <v>2050</v>
      </c>
      <c r="M111" s="60">
        <v>4753998</v>
      </c>
      <c r="N111" s="60">
        <v>3207022421</v>
      </c>
      <c r="O111" s="60">
        <v>1030647203</v>
      </c>
      <c r="P111" s="60" t="s">
        <v>2051</v>
      </c>
      <c r="Q111" s="60">
        <v>3203687888</v>
      </c>
      <c r="R111" s="60"/>
      <c r="S111" s="60" t="s">
        <v>1539</v>
      </c>
    </row>
    <row r="112" spans="1:19" x14ac:dyDescent="0.25">
      <c r="A112" s="56">
        <v>104</v>
      </c>
      <c r="B112" s="57" t="s">
        <v>2052</v>
      </c>
      <c r="C112" s="58" t="s">
        <v>1667</v>
      </c>
      <c r="D112" s="57">
        <v>2007</v>
      </c>
      <c r="E112" s="58" t="s">
        <v>1657</v>
      </c>
      <c r="F112" s="59" t="s">
        <v>2053</v>
      </c>
      <c r="G112" s="60" t="s">
        <v>2054</v>
      </c>
      <c r="H112" s="57">
        <v>21</v>
      </c>
      <c r="I112" s="57"/>
      <c r="J112" s="60" t="s">
        <v>1487</v>
      </c>
      <c r="K112" s="60">
        <v>830068050</v>
      </c>
      <c r="L112" s="60" t="s">
        <v>2055</v>
      </c>
      <c r="M112" s="60" t="s">
        <v>2056</v>
      </c>
      <c r="N112" s="60">
        <v>3103091311</v>
      </c>
      <c r="O112" s="60">
        <v>0</v>
      </c>
      <c r="P112" s="60">
        <v>0</v>
      </c>
      <c r="Q112" s="60">
        <v>0</v>
      </c>
      <c r="R112" s="60"/>
      <c r="S112" s="60"/>
    </row>
    <row r="113" spans="1:19" x14ac:dyDescent="0.25">
      <c r="A113" s="56">
        <v>147</v>
      </c>
      <c r="B113" s="57" t="s">
        <v>2057</v>
      </c>
      <c r="C113" s="58" t="s">
        <v>2058</v>
      </c>
      <c r="D113" s="57">
        <v>2012</v>
      </c>
      <c r="E113" s="58" t="s">
        <v>1657</v>
      </c>
      <c r="F113" s="59">
        <v>89035603</v>
      </c>
      <c r="G113" s="60" t="s">
        <v>2059</v>
      </c>
      <c r="H113" s="57">
        <v>27</v>
      </c>
      <c r="I113" s="57"/>
      <c r="J113" s="60" t="s">
        <v>1487</v>
      </c>
      <c r="K113" s="60">
        <v>79312022</v>
      </c>
      <c r="L113" s="60" t="s">
        <v>2060</v>
      </c>
      <c r="M113" s="60">
        <v>4357421</v>
      </c>
      <c r="N113" s="60" t="s">
        <v>2061</v>
      </c>
      <c r="O113" s="60">
        <v>79312022</v>
      </c>
      <c r="P113" s="60" t="s">
        <v>2060</v>
      </c>
      <c r="Q113" s="60">
        <v>3124159408</v>
      </c>
      <c r="R113" s="60"/>
      <c r="S113" s="60"/>
    </row>
    <row r="114" spans="1:19" x14ac:dyDescent="0.25">
      <c r="A114" s="56">
        <v>557</v>
      </c>
      <c r="B114" s="57" t="s">
        <v>2062</v>
      </c>
      <c r="C114" s="58" t="s">
        <v>1599</v>
      </c>
      <c r="D114" s="57">
        <v>2022</v>
      </c>
      <c r="E114" s="58" t="s">
        <v>1484</v>
      </c>
      <c r="F114" s="59">
        <v>65195835374403</v>
      </c>
      <c r="G114" s="60" t="s">
        <v>2063</v>
      </c>
      <c r="H114" s="57">
        <v>18</v>
      </c>
      <c r="I114" s="57">
        <v>18</v>
      </c>
      <c r="J114" s="60" t="s">
        <v>1487</v>
      </c>
      <c r="K114" s="60">
        <v>79540094</v>
      </c>
      <c r="L114" s="60" t="s">
        <v>2064</v>
      </c>
      <c r="M114" s="60">
        <v>3102898320</v>
      </c>
      <c r="N114" s="60">
        <v>3102898320</v>
      </c>
      <c r="O114" s="60" t="e">
        <v>#N/A</v>
      </c>
      <c r="P114" s="60" t="e">
        <v>#N/A</v>
      </c>
      <c r="Q114" s="60" t="e">
        <v>#N/A</v>
      </c>
      <c r="R114" s="60"/>
      <c r="S114" s="60"/>
    </row>
    <row r="115" spans="1:19" x14ac:dyDescent="0.25">
      <c r="A115" s="56">
        <v>440</v>
      </c>
      <c r="B115" s="57" t="s">
        <v>2065</v>
      </c>
      <c r="C115" s="58" t="s">
        <v>1502</v>
      </c>
      <c r="D115" s="57">
        <v>2018</v>
      </c>
      <c r="E115" s="58" t="s">
        <v>1496</v>
      </c>
      <c r="F115" s="59" t="s">
        <v>2066</v>
      </c>
      <c r="G115" s="60" t="s">
        <v>2067</v>
      </c>
      <c r="H115" s="57">
        <v>42</v>
      </c>
      <c r="I115" s="57"/>
      <c r="J115" s="60" t="s">
        <v>1487</v>
      </c>
      <c r="K115" s="60">
        <v>800126471</v>
      </c>
      <c r="L115" s="60" t="s">
        <v>1608</v>
      </c>
      <c r="M115" s="60">
        <v>3118830</v>
      </c>
      <c r="N115" s="60"/>
      <c r="O115" s="60">
        <v>1071165393</v>
      </c>
      <c r="P115" s="60" t="s">
        <v>2068</v>
      </c>
      <c r="Q115" s="60" t="s">
        <v>2069</v>
      </c>
      <c r="R115" s="60"/>
      <c r="S115" s="60" t="s">
        <v>1539</v>
      </c>
    </row>
    <row r="116" spans="1:19" x14ac:dyDescent="0.25">
      <c r="A116" s="56">
        <v>679</v>
      </c>
      <c r="B116" s="57" t="s">
        <v>2070</v>
      </c>
      <c r="C116" s="58" t="s">
        <v>1945</v>
      </c>
      <c r="D116" s="57">
        <v>2012</v>
      </c>
      <c r="E116" s="58" t="s">
        <v>1518</v>
      </c>
      <c r="F116" s="59" t="s">
        <v>2071</v>
      </c>
      <c r="G116" s="60" t="s">
        <v>2072</v>
      </c>
      <c r="H116" s="57">
        <v>6</v>
      </c>
      <c r="I116" s="57"/>
      <c r="J116" s="60" t="s">
        <v>1521</v>
      </c>
      <c r="K116" s="60">
        <v>5531230</v>
      </c>
      <c r="L116" s="60" t="s">
        <v>2073</v>
      </c>
      <c r="M116" s="60">
        <v>3720198</v>
      </c>
      <c r="N116" s="60">
        <v>3202068127</v>
      </c>
      <c r="O116" s="60">
        <v>5531230</v>
      </c>
      <c r="P116" s="60" t="s">
        <v>2073</v>
      </c>
      <c r="Q116" s="60">
        <v>3202068127</v>
      </c>
      <c r="R116" s="60">
        <v>17</v>
      </c>
      <c r="S116" s="60"/>
    </row>
    <row r="117" spans="1:19" x14ac:dyDescent="0.25">
      <c r="A117" s="56">
        <v>348</v>
      </c>
      <c r="B117" s="57" t="s">
        <v>2074</v>
      </c>
      <c r="C117" s="58" t="s">
        <v>1599</v>
      </c>
      <c r="D117" s="57">
        <v>2014</v>
      </c>
      <c r="E117" s="58" t="s">
        <v>1496</v>
      </c>
      <c r="F117" s="59" t="s">
        <v>2075</v>
      </c>
      <c r="G117" s="60" t="s">
        <v>2076</v>
      </c>
      <c r="H117" s="57">
        <v>68</v>
      </c>
      <c r="I117" s="57">
        <v>59</v>
      </c>
      <c r="J117" s="60" t="s">
        <v>1487</v>
      </c>
      <c r="K117" s="60">
        <v>19123265</v>
      </c>
      <c r="L117" s="60" t="s">
        <v>1537</v>
      </c>
      <c r="M117" s="60">
        <v>2259212</v>
      </c>
      <c r="N117" s="60">
        <v>3203001317</v>
      </c>
      <c r="O117" s="60">
        <v>80170516</v>
      </c>
      <c r="P117" s="60" t="s">
        <v>2077</v>
      </c>
      <c r="Q117" s="60">
        <v>3204961451</v>
      </c>
      <c r="R117" s="60"/>
      <c r="S117" s="60" t="s">
        <v>1539</v>
      </c>
    </row>
    <row r="118" spans="1:19" x14ac:dyDescent="0.25">
      <c r="A118" s="56">
        <v>259</v>
      </c>
      <c r="B118" s="57" t="s">
        <v>2078</v>
      </c>
      <c r="C118" s="58" t="s">
        <v>1667</v>
      </c>
      <c r="D118" s="57">
        <v>2008</v>
      </c>
      <c r="E118" s="58" t="s">
        <v>1657</v>
      </c>
      <c r="F118" s="59" t="s">
        <v>2079</v>
      </c>
      <c r="G118" s="60" t="s">
        <v>2080</v>
      </c>
      <c r="H118" s="57">
        <v>21</v>
      </c>
      <c r="I118" s="57"/>
      <c r="J118" s="60" t="s">
        <v>1487</v>
      </c>
      <c r="K118" s="60" t="s">
        <v>2081</v>
      </c>
      <c r="L118" s="60" t="s">
        <v>2082</v>
      </c>
      <c r="M118" s="60">
        <v>7507643</v>
      </c>
      <c r="N118" s="60" t="s">
        <v>2083</v>
      </c>
      <c r="O118" s="60">
        <v>17142118</v>
      </c>
      <c r="P118" s="60" t="s">
        <v>2084</v>
      </c>
      <c r="Q118" s="60">
        <v>3114449190</v>
      </c>
      <c r="R118" s="60"/>
      <c r="S118" s="60"/>
    </row>
    <row r="119" spans="1:19" x14ac:dyDescent="0.25">
      <c r="A119" s="56">
        <v>837</v>
      </c>
      <c r="B119" s="57" t="s">
        <v>2085</v>
      </c>
      <c r="C119" s="58" t="s">
        <v>2021</v>
      </c>
      <c r="D119" s="57">
        <v>2014</v>
      </c>
      <c r="E119" s="58" t="s">
        <v>1560</v>
      </c>
      <c r="F119" s="59">
        <v>67195000526014</v>
      </c>
      <c r="G119" s="60" t="s">
        <v>2086</v>
      </c>
      <c r="H119" s="57">
        <v>4</v>
      </c>
      <c r="I119" s="57"/>
      <c r="J119" s="60" t="s">
        <v>1487</v>
      </c>
      <c r="K119" s="60">
        <v>19286973</v>
      </c>
      <c r="L119" s="60" t="s">
        <v>2087</v>
      </c>
      <c r="M119" s="60">
        <v>3916573</v>
      </c>
      <c r="N119" s="60">
        <v>3104795778</v>
      </c>
      <c r="O119" s="60">
        <v>19286973</v>
      </c>
      <c r="P119" s="60" t="s">
        <v>2087</v>
      </c>
      <c r="Q119" s="60">
        <v>3104795778</v>
      </c>
      <c r="R119" s="60">
        <v>17</v>
      </c>
      <c r="S119" s="60"/>
    </row>
    <row r="120" spans="1:19" x14ac:dyDescent="0.25">
      <c r="A120" s="56">
        <v>441</v>
      </c>
      <c r="B120" s="57" t="s">
        <v>2088</v>
      </c>
      <c r="C120" s="58" t="s">
        <v>1502</v>
      </c>
      <c r="D120" s="57">
        <v>2018</v>
      </c>
      <c r="E120" s="58" t="s">
        <v>1496</v>
      </c>
      <c r="F120" s="59" t="s">
        <v>2089</v>
      </c>
      <c r="G120" s="60" t="s">
        <v>2090</v>
      </c>
      <c r="H120" s="57">
        <v>42</v>
      </c>
      <c r="I120" s="57"/>
      <c r="J120" s="60" t="s">
        <v>1487</v>
      </c>
      <c r="K120" s="60">
        <v>800126471</v>
      </c>
      <c r="L120" s="60" t="s">
        <v>1608</v>
      </c>
      <c r="M120" s="60">
        <v>3118830</v>
      </c>
      <c r="N120" s="60"/>
      <c r="O120" s="60">
        <v>79296187</v>
      </c>
      <c r="P120" s="60" t="s">
        <v>2091</v>
      </c>
      <c r="Q120" s="60">
        <v>3228003525</v>
      </c>
      <c r="R120" s="60"/>
      <c r="S120" s="60" t="s">
        <v>1539</v>
      </c>
    </row>
    <row r="121" spans="1:19" x14ac:dyDescent="0.25">
      <c r="A121" s="56">
        <v>932</v>
      </c>
      <c r="B121" s="57" t="s">
        <v>2092</v>
      </c>
      <c r="C121" s="58" t="s">
        <v>1765</v>
      </c>
      <c r="D121" s="57">
        <v>2020</v>
      </c>
      <c r="E121" s="58" t="s">
        <v>1518</v>
      </c>
      <c r="F121" s="59" t="s">
        <v>2093</v>
      </c>
      <c r="G121" s="60" t="s">
        <v>2094</v>
      </c>
      <c r="H121" s="57">
        <v>7</v>
      </c>
      <c r="I121" s="57"/>
      <c r="J121" s="60" t="s">
        <v>1521</v>
      </c>
      <c r="K121" s="60">
        <v>1048600556</v>
      </c>
      <c r="L121" s="60" t="s">
        <v>2095</v>
      </c>
      <c r="M121" s="60"/>
      <c r="N121" s="60">
        <v>3233938635</v>
      </c>
      <c r="O121" s="60">
        <v>79808521</v>
      </c>
      <c r="P121" s="60" t="s">
        <v>2096</v>
      </c>
      <c r="Q121" s="60">
        <v>3219209759</v>
      </c>
      <c r="R121" s="60">
        <v>17</v>
      </c>
      <c r="S121" s="60"/>
    </row>
    <row r="122" spans="1:19" x14ac:dyDescent="0.25">
      <c r="A122" s="56">
        <v>342</v>
      </c>
      <c r="B122" s="57" t="s">
        <v>2097</v>
      </c>
      <c r="C122" s="58" t="s">
        <v>1599</v>
      </c>
      <c r="D122" s="57">
        <v>2019</v>
      </c>
      <c r="E122" s="58" t="s">
        <v>1496</v>
      </c>
      <c r="F122" s="59" t="s">
        <v>2098</v>
      </c>
      <c r="G122" s="60" t="s">
        <v>2099</v>
      </c>
      <c r="H122" s="57">
        <v>47</v>
      </c>
      <c r="I122" s="57"/>
      <c r="J122" s="60" t="s">
        <v>1487</v>
      </c>
      <c r="K122" s="60">
        <v>19123265</v>
      </c>
      <c r="L122" s="60" t="s">
        <v>1537</v>
      </c>
      <c r="M122" s="60">
        <v>3118830</v>
      </c>
      <c r="N122" s="60">
        <v>3203001317</v>
      </c>
      <c r="O122" s="60">
        <v>79878002</v>
      </c>
      <c r="P122" s="60" t="s">
        <v>2100</v>
      </c>
      <c r="Q122" s="60" t="s">
        <v>2101</v>
      </c>
      <c r="R122" s="60"/>
      <c r="S122" s="60" t="s">
        <v>1539</v>
      </c>
    </row>
    <row r="123" spans="1:19" x14ac:dyDescent="0.25">
      <c r="A123" s="56">
        <v>886</v>
      </c>
      <c r="B123" s="57" t="s">
        <v>2102</v>
      </c>
      <c r="C123" s="58" t="s">
        <v>1765</v>
      </c>
      <c r="D123" s="57">
        <v>2020</v>
      </c>
      <c r="E123" s="58" t="s">
        <v>1518</v>
      </c>
      <c r="F123" s="59" t="s">
        <v>2103</v>
      </c>
      <c r="G123" s="60" t="s">
        <v>2104</v>
      </c>
      <c r="H123" s="57">
        <v>7</v>
      </c>
      <c r="I123" s="57"/>
      <c r="J123" s="60" t="s">
        <v>1521</v>
      </c>
      <c r="K123" s="60">
        <v>52276567</v>
      </c>
      <c r="L123" s="60" t="s">
        <v>2105</v>
      </c>
      <c r="M123" s="60">
        <v>8018177</v>
      </c>
      <c r="N123" s="60">
        <v>3108069940</v>
      </c>
      <c r="O123" s="60">
        <v>94320717</v>
      </c>
      <c r="P123" s="60" t="s">
        <v>2106</v>
      </c>
      <c r="Q123" s="60">
        <v>3209625980</v>
      </c>
      <c r="R123" s="60">
        <v>17</v>
      </c>
      <c r="S123" s="60" t="s">
        <v>1539</v>
      </c>
    </row>
    <row r="124" spans="1:19" x14ac:dyDescent="0.25">
      <c r="A124" s="56">
        <v>893</v>
      </c>
      <c r="B124" s="57" t="s">
        <v>2107</v>
      </c>
      <c r="C124" s="58" t="s">
        <v>1765</v>
      </c>
      <c r="D124" s="57">
        <v>2018</v>
      </c>
      <c r="E124" s="58" t="s">
        <v>1518</v>
      </c>
      <c r="F124" s="59" t="s">
        <v>2108</v>
      </c>
      <c r="G124" s="60" t="s">
        <v>2109</v>
      </c>
      <c r="H124" s="57">
        <v>7</v>
      </c>
      <c r="I124" s="57"/>
      <c r="J124" s="60" t="s">
        <v>1521</v>
      </c>
      <c r="K124" s="60">
        <v>79103224</v>
      </c>
      <c r="L124" s="60" t="s">
        <v>2110</v>
      </c>
      <c r="M124" s="60">
        <v>4591667</v>
      </c>
      <c r="N124" s="60">
        <v>3164742569</v>
      </c>
      <c r="O124" s="60">
        <v>0</v>
      </c>
      <c r="P124" s="60">
        <v>0</v>
      </c>
      <c r="Q124" s="60">
        <v>0</v>
      </c>
      <c r="R124" s="60">
        <v>17</v>
      </c>
      <c r="S124" s="60"/>
    </row>
    <row r="125" spans="1:19" x14ac:dyDescent="0.25">
      <c r="A125" s="56">
        <v>571</v>
      </c>
      <c r="B125" s="57" t="s">
        <v>2111</v>
      </c>
      <c r="C125" s="58" t="s">
        <v>1502</v>
      </c>
      <c r="D125" s="57">
        <v>2016</v>
      </c>
      <c r="E125" s="58" t="s">
        <v>1496</v>
      </c>
      <c r="F125" s="59" t="s">
        <v>2112</v>
      </c>
      <c r="G125" s="60" t="s">
        <v>2113</v>
      </c>
      <c r="H125" s="57">
        <v>46</v>
      </c>
      <c r="I125" s="57">
        <v>40</v>
      </c>
      <c r="J125" s="60" t="s">
        <v>1487</v>
      </c>
      <c r="K125" s="60">
        <v>91424915</v>
      </c>
      <c r="L125" s="60" t="s">
        <v>2114</v>
      </c>
      <c r="M125" s="60">
        <v>3105812086</v>
      </c>
      <c r="N125" s="60">
        <v>3105812086</v>
      </c>
      <c r="O125" s="60">
        <v>79488278</v>
      </c>
      <c r="P125" s="60" t="s">
        <v>2115</v>
      </c>
      <c r="Q125" s="60">
        <v>3114807453</v>
      </c>
      <c r="R125" s="60"/>
      <c r="S125" s="60"/>
    </row>
    <row r="126" spans="1:19" x14ac:dyDescent="0.25">
      <c r="A126" s="56">
        <v>423</v>
      </c>
      <c r="B126" s="57" t="s">
        <v>2116</v>
      </c>
      <c r="C126" s="58" t="s">
        <v>1599</v>
      </c>
      <c r="D126" s="57">
        <v>2015</v>
      </c>
      <c r="E126" s="58" t="s">
        <v>1484</v>
      </c>
      <c r="F126" s="59" t="s">
        <v>2117</v>
      </c>
      <c r="G126" s="60" t="s">
        <v>2118</v>
      </c>
      <c r="H126" s="57">
        <v>19</v>
      </c>
      <c r="I126" s="57"/>
      <c r="J126" s="60" t="s">
        <v>1487</v>
      </c>
      <c r="K126" s="60">
        <v>830511280</v>
      </c>
      <c r="L126" s="60" t="s">
        <v>2119</v>
      </c>
      <c r="M126" s="60" t="s">
        <v>2120</v>
      </c>
      <c r="N126" s="60" t="s">
        <v>2121</v>
      </c>
      <c r="O126" s="60">
        <v>0</v>
      </c>
      <c r="P126" s="60">
        <v>0</v>
      </c>
      <c r="Q126" s="60">
        <v>0</v>
      </c>
      <c r="R126" s="60"/>
      <c r="S126" s="60"/>
    </row>
    <row r="127" spans="1:19" x14ac:dyDescent="0.25">
      <c r="A127" s="56">
        <v>972</v>
      </c>
      <c r="B127" s="57" t="s">
        <v>2122</v>
      </c>
      <c r="C127" s="58" t="s">
        <v>1765</v>
      </c>
      <c r="D127" s="57">
        <v>2018</v>
      </c>
      <c r="E127" s="58" t="s">
        <v>1518</v>
      </c>
      <c r="F127" s="59" t="s">
        <v>2123</v>
      </c>
      <c r="G127" s="60" t="s">
        <v>2124</v>
      </c>
      <c r="H127" s="57">
        <v>7</v>
      </c>
      <c r="I127" s="57"/>
      <c r="J127" s="60" t="s">
        <v>1521</v>
      </c>
      <c r="K127" s="60">
        <v>20676972</v>
      </c>
      <c r="L127" s="60" t="s">
        <v>2125</v>
      </c>
      <c r="M127" s="60">
        <v>3123832145</v>
      </c>
      <c r="N127" s="60">
        <v>3123832145</v>
      </c>
      <c r="O127" s="60">
        <v>1071164182</v>
      </c>
      <c r="P127" s="60" t="s">
        <v>2126</v>
      </c>
      <c r="Q127" s="60">
        <v>3114461589</v>
      </c>
      <c r="R127" s="60">
        <v>17</v>
      </c>
      <c r="S127" s="60"/>
    </row>
    <row r="128" spans="1:19" x14ac:dyDescent="0.25">
      <c r="A128" s="56">
        <v>346</v>
      </c>
      <c r="B128" s="57" t="s">
        <v>2127</v>
      </c>
      <c r="C128" s="58" t="s">
        <v>1599</v>
      </c>
      <c r="D128" s="57">
        <v>2014</v>
      </c>
      <c r="E128" s="58" t="s">
        <v>1496</v>
      </c>
      <c r="F128" s="59" t="s">
        <v>2128</v>
      </c>
      <c r="G128" s="60" t="s">
        <v>2129</v>
      </c>
      <c r="H128" s="57">
        <v>46</v>
      </c>
      <c r="I128" s="57">
        <v>40</v>
      </c>
      <c r="J128" s="60" t="s">
        <v>1487</v>
      </c>
      <c r="K128" s="60" t="s">
        <v>2130</v>
      </c>
      <c r="L128" s="60" t="s">
        <v>2131</v>
      </c>
      <c r="M128" s="60">
        <v>2259212</v>
      </c>
      <c r="N128" s="60" t="s">
        <v>2132</v>
      </c>
      <c r="O128" s="60">
        <v>79052551</v>
      </c>
      <c r="P128" s="60" t="s">
        <v>2133</v>
      </c>
      <c r="Q128" s="60">
        <v>0</v>
      </c>
      <c r="R128" s="60"/>
      <c r="S128" s="60"/>
    </row>
    <row r="129" spans="1:19" x14ac:dyDescent="0.25">
      <c r="A129" s="56">
        <v>885</v>
      </c>
      <c r="B129" s="57" t="s">
        <v>2134</v>
      </c>
      <c r="C129" s="58" t="s">
        <v>1565</v>
      </c>
      <c r="D129" s="57">
        <v>2019</v>
      </c>
      <c r="E129" s="58" t="s">
        <v>1518</v>
      </c>
      <c r="F129" s="59" t="s">
        <v>2135</v>
      </c>
      <c r="G129" s="60" t="s">
        <v>2136</v>
      </c>
      <c r="H129" s="57">
        <v>5</v>
      </c>
      <c r="I129" s="57">
        <v>5</v>
      </c>
      <c r="J129" s="60" t="s">
        <v>1521</v>
      </c>
      <c r="K129" s="60">
        <v>52994690</v>
      </c>
      <c r="L129" s="60" t="s">
        <v>2137</v>
      </c>
      <c r="M129" s="60"/>
      <c r="N129" s="60">
        <v>3107566009</v>
      </c>
      <c r="O129" s="60">
        <v>1000618665</v>
      </c>
      <c r="P129" s="60" t="s">
        <v>2138</v>
      </c>
      <c r="Q129" s="60">
        <v>3004150619</v>
      </c>
      <c r="R129" s="60">
        <v>17</v>
      </c>
      <c r="S129" s="60"/>
    </row>
    <row r="130" spans="1:19" x14ac:dyDescent="0.25">
      <c r="A130" s="56">
        <v>934</v>
      </c>
      <c r="B130" s="57" t="s">
        <v>2139</v>
      </c>
      <c r="C130" s="58" t="s">
        <v>1765</v>
      </c>
      <c r="D130" s="57">
        <v>2020</v>
      </c>
      <c r="E130" s="58" t="s">
        <v>1518</v>
      </c>
      <c r="F130" s="59" t="s">
        <v>2140</v>
      </c>
      <c r="G130" s="60" t="s">
        <v>2141</v>
      </c>
      <c r="H130" s="57">
        <v>7</v>
      </c>
      <c r="I130" s="57"/>
      <c r="J130" s="60" t="s">
        <v>1521</v>
      </c>
      <c r="K130" s="60">
        <v>52381630</v>
      </c>
      <c r="L130" s="69" t="s">
        <v>2142</v>
      </c>
      <c r="M130" s="60">
        <v>6306939</v>
      </c>
      <c r="N130" s="60">
        <v>3015152970</v>
      </c>
      <c r="O130" s="60" t="e">
        <v>#N/A</v>
      </c>
      <c r="P130" s="60" t="e">
        <v>#N/A</v>
      </c>
      <c r="Q130" s="60" t="e">
        <v>#N/A</v>
      </c>
      <c r="R130" s="60">
        <v>17</v>
      </c>
      <c r="S130" s="60"/>
    </row>
    <row r="131" spans="1:19" x14ac:dyDescent="0.25">
      <c r="A131" s="56">
        <v>887</v>
      </c>
      <c r="B131" s="57" t="s">
        <v>2143</v>
      </c>
      <c r="C131" s="58" t="s">
        <v>1565</v>
      </c>
      <c r="D131" s="57">
        <v>2017</v>
      </c>
      <c r="E131" s="58" t="s">
        <v>1518</v>
      </c>
      <c r="F131" s="59" t="s">
        <v>2144</v>
      </c>
      <c r="G131" s="60" t="s">
        <v>2145</v>
      </c>
      <c r="H131" s="57">
        <v>9</v>
      </c>
      <c r="I131" s="57"/>
      <c r="J131" s="60" t="s">
        <v>1487</v>
      </c>
      <c r="K131" s="60">
        <v>85459360</v>
      </c>
      <c r="L131" s="60" t="s">
        <v>2146</v>
      </c>
      <c r="M131" s="60">
        <v>2793425</v>
      </c>
      <c r="N131" s="60">
        <v>3132196169</v>
      </c>
      <c r="O131" s="60">
        <v>85459360</v>
      </c>
      <c r="P131" s="60" t="s">
        <v>2147</v>
      </c>
      <c r="Q131" s="60" t="s">
        <v>2148</v>
      </c>
      <c r="R131" s="60">
        <v>17</v>
      </c>
      <c r="S131" s="60"/>
    </row>
    <row r="132" spans="1:19" x14ac:dyDescent="0.25">
      <c r="A132" s="56">
        <v>195</v>
      </c>
      <c r="B132" s="57" t="s">
        <v>2149</v>
      </c>
      <c r="C132" s="58" t="s">
        <v>1502</v>
      </c>
      <c r="D132" s="57">
        <v>2018</v>
      </c>
      <c r="E132" s="58" t="s">
        <v>1496</v>
      </c>
      <c r="F132" s="59" t="s">
        <v>2150</v>
      </c>
      <c r="G132" s="60" t="s">
        <v>2151</v>
      </c>
      <c r="H132" s="57">
        <v>42</v>
      </c>
      <c r="I132" s="57"/>
      <c r="J132" s="60" t="s">
        <v>1487</v>
      </c>
      <c r="K132" s="60" t="s">
        <v>2152</v>
      </c>
      <c r="L132" s="60" t="s">
        <v>2153</v>
      </c>
      <c r="M132" s="60">
        <v>3118830</v>
      </c>
      <c r="N132" s="60"/>
      <c r="O132" s="60">
        <v>79520078</v>
      </c>
      <c r="P132" s="60" t="s">
        <v>2154</v>
      </c>
      <c r="Q132" s="60">
        <v>313608820</v>
      </c>
      <c r="R132" s="60">
        <v>45</v>
      </c>
      <c r="S132" s="60" t="s">
        <v>1539</v>
      </c>
    </row>
    <row r="133" spans="1:19" x14ac:dyDescent="0.25">
      <c r="A133" s="56">
        <v>957</v>
      </c>
      <c r="B133" s="57" t="s">
        <v>2155</v>
      </c>
      <c r="C133" s="58" t="s">
        <v>1565</v>
      </c>
      <c r="D133" s="57">
        <v>2015</v>
      </c>
      <c r="E133" s="58" t="s">
        <v>1560</v>
      </c>
      <c r="F133" s="59" t="s">
        <v>2156</v>
      </c>
      <c r="G133" s="60" t="s">
        <v>2157</v>
      </c>
      <c r="H133" s="57">
        <v>4</v>
      </c>
      <c r="I133" s="57">
        <v>4</v>
      </c>
      <c r="J133" s="60" t="s">
        <v>1521</v>
      </c>
      <c r="K133" s="60">
        <v>79821474</v>
      </c>
      <c r="L133" s="69" t="s">
        <v>2158</v>
      </c>
      <c r="M133" s="60" t="s">
        <v>2159</v>
      </c>
      <c r="N133" s="60" t="s">
        <v>2160</v>
      </c>
      <c r="O133" s="60" t="e">
        <v>#N/A</v>
      </c>
      <c r="P133" s="60" t="e">
        <v>#N/A</v>
      </c>
      <c r="Q133" s="60" t="e">
        <v>#N/A</v>
      </c>
      <c r="R133" s="60">
        <v>17</v>
      </c>
      <c r="S133" s="60"/>
    </row>
    <row r="134" spans="1:19" x14ac:dyDescent="0.25">
      <c r="A134" s="56">
        <v>419</v>
      </c>
      <c r="B134" s="57" t="s">
        <v>2161</v>
      </c>
      <c r="C134" s="58" t="s">
        <v>1509</v>
      </c>
      <c r="D134" s="57">
        <v>2016</v>
      </c>
      <c r="E134" s="58" t="s">
        <v>1496</v>
      </c>
      <c r="F134" s="59" t="s">
        <v>2162</v>
      </c>
      <c r="G134" s="60" t="s">
        <v>2163</v>
      </c>
      <c r="H134" s="57">
        <v>42</v>
      </c>
      <c r="I134" s="57"/>
      <c r="J134" s="60" t="s">
        <v>1487</v>
      </c>
      <c r="K134" s="60" t="s">
        <v>2164</v>
      </c>
      <c r="L134" s="60" t="s">
        <v>2165</v>
      </c>
      <c r="M134" s="60" t="s">
        <v>2166</v>
      </c>
      <c r="N134" s="60" t="s">
        <v>2167</v>
      </c>
      <c r="O134" s="60" t="e">
        <v>#N/A</v>
      </c>
      <c r="P134" s="60" t="e">
        <v>#N/A</v>
      </c>
      <c r="Q134" s="60" t="e">
        <v>#N/A</v>
      </c>
      <c r="R134" s="60"/>
      <c r="S134" s="60"/>
    </row>
    <row r="135" spans="1:19" x14ac:dyDescent="0.25">
      <c r="A135" s="56">
        <v>49</v>
      </c>
      <c r="B135" s="57" t="s">
        <v>2168</v>
      </c>
      <c r="C135" s="58" t="s">
        <v>1502</v>
      </c>
      <c r="D135" s="57">
        <v>2015</v>
      </c>
      <c r="E135" s="58" t="s">
        <v>1496</v>
      </c>
      <c r="F135" s="59" t="s">
        <v>2169</v>
      </c>
      <c r="G135" s="60" t="s">
        <v>2170</v>
      </c>
      <c r="H135" s="57">
        <v>45</v>
      </c>
      <c r="I135" s="57">
        <v>45</v>
      </c>
      <c r="J135" s="60" t="s">
        <v>1487</v>
      </c>
      <c r="K135" s="60">
        <v>41588616</v>
      </c>
      <c r="L135" s="60" t="s">
        <v>2171</v>
      </c>
      <c r="M135" s="60">
        <v>4355998</v>
      </c>
      <c r="N135" s="60">
        <v>3112472677</v>
      </c>
      <c r="O135" s="60">
        <v>79248305</v>
      </c>
      <c r="P135" s="60" t="s">
        <v>2172</v>
      </c>
      <c r="Q135" s="60">
        <v>3203423790</v>
      </c>
      <c r="R135" s="60"/>
      <c r="S135" s="60"/>
    </row>
    <row r="136" spans="1:19" x14ac:dyDescent="0.25">
      <c r="A136" s="56">
        <v>367</v>
      </c>
      <c r="B136" s="57" t="s">
        <v>2173</v>
      </c>
      <c r="C136" s="58" t="s">
        <v>1502</v>
      </c>
      <c r="D136" s="57">
        <v>2018</v>
      </c>
      <c r="E136" s="58" t="s">
        <v>1496</v>
      </c>
      <c r="F136" s="59" t="s">
        <v>2174</v>
      </c>
      <c r="G136" s="60" t="s">
        <v>2175</v>
      </c>
      <c r="H136" s="57">
        <v>42</v>
      </c>
      <c r="I136" s="57"/>
      <c r="J136" s="60" t="s">
        <v>1487</v>
      </c>
      <c r="K136" s="60" t="s">
        <v>2176</v>
      </c>
      <c r="L136" s="60" t="s">
        <v>2177</v>
      </c>
      <c r="M136" s="60">
        <v>2331741</v>
      </c>
      <c r="N136" s="60">
        <v>3105756034</v>
      </c>
      <c r="O136" s="60">
        <v>80415341</v>
      </c>
      <c r="P136" s="60" t="s">
        <v>2178</v>
      </c>
      <c r="Q136" s="60">
        <v>3105756034</v>
      </c>
      <c r="R136" s="60"/>
      <c r="S136" s="60" t="s">
        <v>1539</v>
      </c>
    </row>
    <row r="137" spans="1:19" x14ac:dyDescent="0.25">
      <c r="A137" s="56">
        <v>867</v>
      </c>
      <c r="B137" s="57" t="s">
        <v>2179</v>
      </c>
      <c r="C137" s="58" t="s">
        <v>1765</v>
      </c>
      <c r="D137" s="57">
        <v>2016</v>
      </c>
      <c r="E137" s="58" t="s">
        <v>1518</v>
      </c>
      <c r="F137" s="59" t="s">
        <v>2180</v>
      </c>
      <c r="G137" s="60" t="s">
        <v>2181</v>
      </c>
      <c r="H137" s="57">
        <v>7</v>
      </c>
      <c r="I137" s="57"/>
      <c r="J137" s="60" t="s">
        <v>1521</v>
      </c>
      <c r="K137" s="60">
        <v>79580228</v>
      </c>
      <c r="L137" s="60" t="s">
        <v>2182</v>
      </c>
      <c r="M137" s="60">
        <v>8219722</v>
      </c>
      <c r="N137" s="60">
        <v>3002156871</v>
      </c>
      <c r="O137" s="60">
        <v>79580228</v>
      </c>
      <c r="P137" s="60" t="s">
        <v>2182</v>
      </c>
      <c r="Q137" s="60">
        <v>3002156871</v>
      </c>
      <c r="R137" s="60">
        <v>17</v>
      </c>
      <c r="S137" s="60"/>
    </row>
    <row r="138" spans="1:19" x14ac:dyDescent="0.25">
      <c r="A138" s="56">
        <v>424</v>
      </c>
      <c r="B138" s="57" t="s">
        <v>2183</v>
      </c>
      <c r="C138" s="58" t="s">
        <v>1599</v>
      </c>
      <c r="D138" s="57">
        <v>2015</v>
      </c>
      <c r="E138" s="58" t="s">
        <v>1484</v>
      </c>
      <c r="F138" s="59" t="s">
        <v>2184</v>
      </c>
      <c r="G138" s="60" t="s">
        <v>2185</v>
      </c>
      <c r="H138" s="57">
        <v>19</v>
      </c>
      <c r="I138" s="57"/>
      <c r="J138" s="60" t="s">
        <v>1487</v>
      </c>
      <c r="K138" s="60">
        <v>830511280</v>
      </c>
      <c r="L138" s="60" t="s">
        <v>2119</v>
      </c>
      <c r="M138" s="60" t="s">
        <v>2120</v>
      </c>
      <c r="N138" s="60" t="s">
        <v>2186</v>
      </c>
      <c r="O138" s="60">
        <v>0</v>
      </c>
      <c r="P138" s="60">
        <v>0</v>
      </c>
      <c r="Q138" s="60">
        <v>0</v>
      </c>
      <c r="R138" s="60"/>
      <c r="S138" s="60"/>
    </row>
    <row r="139" spans="1:19" x14ac:dyDescent="0.25">
      <c r="A139" s="56">
        <v>501</v>
      </c>
      <c r="B139" s="57" t="s">
        <v>2187</v>
      </c>
      <c r="C139" s="58" t="s">
        <v>1599</v>
      </c>
      <c r="D139" s="57">
        <v>2014</v>
      </c>
      <c r="E139" s="58" t="s">
        <v>1496</v>
      </c>
      <c r="F139" s="59" t="s">
        <v>2188</v>
      </c>
      <c r="G139" s="60" t="s">
        <v>2189</v>
      </c>
      <c r="H139" s="57">
        <v>39</v>
      </c>
      <c r="I139" s="57"/>
      <c r="J139" s="60" t="s">
        <v>1487</v>
      </c>
      <c r="K139" s="60">
        <v>692859</v>
      </c>
      <c r="L139" s="60" t="s">
        <v>2190</v>
      </c>
      <c r="M139" s="60"/>
      <c r="N139" s="60">
        <v>3102255254</v>
      </c>
      <c r="O139" s="60">
        <v>80320874</v>
      </c>
      <c r="P139" s="60" t="s">
        <v>2191</v>
      </c>
      <c r="Q139" s="60" t="s">
        <v>2192</v>
      </c>
      <c r="R139" s="60"/>
      <c r="S139" s="60"/>
    </row>
    <row r="140" spans="1:19" x14ac:dyDescent="0.25">
      <c r="A140" s="56">
        <v>880</v>
      </c>
      <c r="B140" s="57" t="s">
        <v>2193</v>
      </c>
      <c r="C140" s="62" t="s">
        <v>1765</v>
      </c>
      <c r="D140" s="63">
        <v>2016</v>
      </c>
      <c r="E140" s="62" t="s">
        <v>1518</v>
      </c>
      <c r="F140" s="64" t="s">
        <v>2194</v>
      </c>
      <c r="G140" s="65" t="s">
        <v>2195</v>
      </c>
      <c r="H140" s="63">
        <v>7</v>
      </c>
      <c r="I140" s="63">
        <v>7</v>
      </c>
      <c r="J140" s="65" t="s">
        <v>1521</v>
      </c>
      <c r="K140" s="65">
        <v>52829251</v>
      </c>
      <c r="L140" s="65" t="s">
        <v>2196</v>
      </c>
      <c r="M140" s="65">
        <v>3138283199</v>
      </c>
      <c r="N140" s="65">
        <v>3138283199</v>
      </c>
      <c r="O140" s="60">
        <v>0</v>
      </c>
      <c r="P140" s="60" t="s">
        <v>2197</v>
      </c>
      <c r="Q140" s="60">
        <v>0</v>
      </c>
      <c r="R140" s="60">
        <v>17</v>
      </c>
      <c r="S140" s="60"/>
    </row>
    <row r="141" spans="1:19" x14ac:dyDescent="0.25">
      <c r="A141" s="56">
        <v>518</v>
      </c>
      <c r="B141" s="57" t="s">
        <v>2198</v>
      </c>
      <c r="C141" s="58" t="s">
        <v>1509</v>
      </c>
      <c r="D141" s="57">
        <v>2013</v>
      </c>
      <c r="E141" s="58" t="s">
        <v>1496</v>
      </c>
      <c r="F141" s="59" t="s">
        <v>2199</v>
      </c>
      <c r="G141" s="60" t="s">
        <v>2200</v>
      </c>
      <c r="H141" s="57">
        <v>39</v>
      </c>
      <c r="I141" s="57"/>
      <c r="J141" s="60" t="s">
        <v>1487</v>
      </c>
      <c r="K141" s="60" t="s">
        <v>2201</v>
      </c>
      <c r="L141" s="60" t="s">
        <v>2202</v>
      </c>
      <c r="M141" s="60">
        <v>4625393</v>
      </c>
      <c r="N141" s="60">
        <v>3138150532</v>
      </c>
      <c r="O141" s="60">
        <v>1014231022</v>
      </c>
      <c r="P141" s="60" t="s">
        <v>2203</v>
      </c>
      <c r="Q141" s="60">
        <v>3102855740</v>
      </c>
      <c r="R141" s="60"/>
      <c r="S141" s="60"/>
    </row>
    <row r="142" spans="1:19" x14ac:dyDescent="0.25">
      <c r="A142" s="56">
        <v>553</v>
      </c>
      <c r="B142" s="57" t="s">
        <v>2204</v>
      </c>
      <c r="C142" s="58" t="s">
        <v>1599</v>
      </c>
      <c r="D142" s="57">
        <v>2008</v>
      </c>
      <c r="E142" s="58" t="s">
        <v>1496</v>
      </c>
      <c r="F142" s="59" t="s">
        <v>2205</v>
      </c>
      <c r="G142" s="60" t="s">
        <v>2206</v>
      </c>
      <c r="H142" s="57">
        <v>48</v>
      </c>
      <c r="I142" s="57">
        <v>41</v>
      </c>
      <c r="J142" s="60" t="s">
        <v>1487</v>
      </c>
      <c r="K142" s="60">
        <v>94269112</v>
      </c>
      <c r="L142" s="60" t="s">
        <v>2207</v>
      </c>
      <c r="M142" s="60">
        <v>3113543027</v>
      </c>
      <c r="N142" s="60">
        <v>3113543027</v>
      </c>
      <c r="O142" s="60" t="e">
        <v>#N/A</v>
      </c>
      <c r="P142" s="60" t="e">
        <v>#N/A</v>
      </c>
      <c r="Q142" s="60" t="e">
        <v>#N/A</v>
      </c>
      <c r="R142" s="60"/>
      <c r="S142" s="60"/>
    </row>
    <row r="143" spans="1:19" x14ac:dyDescent="0.25">
      <c r="A143" s="56">
        <v>626</v>
      </c>
      <c r="B143" s="57" t="s">
        <v>2208</v>
      </c>
      <c r="C143" s="58" t="s">
        <v>2209</v>
      </c>
      <c r="D143" s="57">
        <v>2015</v>
      </c>
      <c r="E143" s="58" t="s">
        <v>1525</v>
      </c>
      <c r="F143" s="59" t="s">
        <v>2210</v>
      </c>
      <c r="G143" s="60" t="s">
        <v>2211</v>
      </c>
      <c r="H143" s="57">
        <v>4</v>
      </c>
      <c r="I143" s="57"/>
      <c r="J143" s="60" t="s">
        <v>1487</v>
      </c>
      <c r="K143" s="60" t="s">
        <v>2212</v>
      </c>
      <c r="L143" s="60" t="s">
        <v>2213</v>
      </c>
      <c r="M143" s="60" t="s">
        <v>2214</v>
      </c>
      <c r="N143" s="60" t="s">
        <v>2214</v>
      </c>
      <c r="O143" s="60">
        <v>0</v>
      </c>
      <c r="P143" s="60">
        <v>0</v>
      </c>
      <c r="Q143" s="60">
        <v>0</v>
      </c>
      <c r="R143" s="60">
        <v>17</v>
      </c>
      <c r="S143" s="60"/>
    </row>
    <row r="144" spans="1:19" x14ac:dyDescent="0.25">
      <c r="A144" s="56">
        <v>573</v>
      </c>
      <c r="B144" s="57" t="s">
        <v>2215</v>
      </c>
      <c r="C144" s="58" t="s">
        <v>1502</v>
      </c>
      <c r="D144" s="57">
        <v>2018</v>
      </c>
      <c r="E144" s="58" t="s">
        <v>1496</v>
      </c>
      <c r="F144" s="59" t="s">
        <v>2216</v>
      </c>
      <c r="G144" s="60" t="s">
        <v>2217</v>
      </c>
      <c r="H144" s="57">
        <v>42</v>
      </c>
      <c r="I144" s="57"/>
      <c r="J144" s="60" t="s">
        <v>1487</v>
      </c>
      <c r="K144" s="60" t="s">
        <v>2218</v>
      </c>
      <c r="L144" s="60" t="s">
        <v>2219</v>
      </c>
      <c r="M144" s="60" t="s">
        <v>2220</v>
      </c>
      <c r="N144" s="60" t="s">
        <v>2220</v>
      </c>
      <c r="O144" s="60" t="e">
        <v>#N/A</v>
      </c>
      <c r="P144" s="60" t="e">
        <v>#N/A</v>
      </c>
      <c r="Q144" s="60" t="e">
        <v>#N/A</v>
      </c>
      <c r="R144" s="60"/>
      <c r="S144" s="60"/>
    </row>
    <row r="145" spans="1:24" x14ac:dyDescent="0.25">
      <c r="A145" s="56">
        <v>283</v>
      </c>
      <c r="B145" s="57" t="s">
        <v>2221</v>
      </c>
      <c r="C145" s="58" t="s">
        <v>1495</v>
      </c>
      <c r="D145" s="57">
        <v>2012</v>
      </c>
      <c r="E145" s="58" t="s">
        <v>1496</v>
      </c>
      <c r="F145" s="59">
        <v>87274875</v>
      </c>
      <c r="G145" s="60" t="s">
        <v>2222</v>
      </c>
      <c r="H145" s="57">
        <v>66</v>
      </c>
      <c r="I145" s="57"/>
      <c r="J145" s="60" t="s">
        <v>1487</v>
      </c>
      <c r="K145" s="60">
        <v>900370573</v>
      </c>
      <c r="L145" s="60" t="s">
        <v>1498</v>
      </c>
      <c r="M145" s="60" t="s">
        <v>1499</v>
      </c>
      <c r="N145" s="60" t="s">
        <v>1500</v>
      </c>
      <c r="O145" s="60" t="e">
        <v>#N/A</v>
      </c>
      <c r="P145" s="60" t="e">
        <v>#N/A</v>
      </c>
      <c r="Q145" s="60" t="e">
        <v>#N/A</v>
      </c>
      <c r="R145" s="60"/>
      <c r="S145" s="60"/>
    </row>
    <row r="146" spans="1:24" x14ac:dyDescent="0.25">
      <c r="A146" s="56">
        <v>378</v>
      </c>
      <c r="B146" s="57" t="s">
        <v>2223</v>
      </c>
      <c r="C146" s="58" t="s">
        <v>1502</v>
      </c>
      <c r="D146" s="57">
        <v>2020</v>
      </c>
      <c r="E146" s="58" t="s">
        <v>1657</v>
      </c>
      <c r="F146" s="59" t="s">
        <v>2224</v>
      </c>
      <c r="G146" s="60" t="s">
        <v>2225</v>
      </c>
      <c r="H146" s="57">
        <v>31</v>
      </c>
      <c r="I146" s="57"/>
      <c r="J146" s="60" t="s">
        <v>1487</v>
      </c>
      <c r="K146" s="60" t="s">
        <v>1685</v>
      </c>
      <c r="L146" s="60" t="s">
        <v>1686</v>
      </c>
      <c r="M146" s="60">
        <v>2712931</v>
      </c>
      <c r="N146" s="60" t="s">
        <v>1687</v>
      </c>
      <c r="O146" s="60">
        <v>1015392785</v>
      </c>
      <c r="P146" s="60" t="s">
        <v>2226</v>
      </c>
      <c r="Q146" s="60" t="s">
        <v>2227</v>
      </c>
      <c r="R146" s="60"/>
      <c r="S146" s="60"/>
    </row>
    <row r="147" spans="1:24" x14ac:dyDescent="0.25">
      <c r="A147" s="56">
        <v>931</v>
      </c>
      <c r="B147" s="57" t="s">
        <v>2228</v>
      </c>
      <c r="C147" s="58" t="s">
        <v>1565</v>
      </c>
      <c r="D147" s="57">
        <v>2020</v>
      </c>
      <c r="E147" s="58" t="s">
        <v>1560</v>
      </c>
      <c r="F147" s="59" t="s">
        <v>2229</v>
      </c>
      <c r="G147" s="60" t="s">
        <v>2230</v>
      </c>
      <c r="H147" s="57">
        <v>5</v>
      </c>
      <c r="I147" s="57"/>
      <c r="J147" s="60" t="s">
        <v>1521</v>
      </c>
      <c r="K147" s="67">
        <v>901269574</v>
      </c>
      <c r="L147" s="60" t="s">
        <v>2231</v>
      </c>
      <c r="M147" s="60"/>
      <c r="N147" s="60">
        <v>3103073194</v>
      </c>
      <c r="O147" s="60" t="e">
        <v>#N/A</v>
      </c>
      <c r="P147" s="60" t="e">
        <v>#N/A</v>
      </c>
      <c r="Q147" s="60" t="e">
        <v>#N/A</v>
      </c>
      <c r="R147" s="60">
        <v>17</v>
      </c>
      <c r="S147" s="60"/>
    </row>
    <row r="148" spans="1:24" x14ac:dyDescent="0.25">
      <c r="A148" s="56">
        <v>895</v>
      </c>
      <c r="B148" s="57" t="s">
        <v>2232</v>
      </c>
      <c r="C148" s="58" t="s">
        <v>1765</v>
      </c>
      <c r="D148" s="57">
        <v>2018</v>
      </c>
      <c r="E148" s="58" t="s">
        <v>1518</v>
      </c>
      <c r="F148" s="59" t="s">
        <v>2233</v>
      </c>
      <c r="G148" s="60" t="s">
        <v>2234</v>
      </c>
      <c r="H148" s="57">
        <v>7</v>
      </c>
      <c r="I148" s="57">
        <v>7</v>
      </c>
      <c r="J148" s="60" t="s">
        <v>1521</v>
      </c>
      <c r="K148" s="60">
        <v>74244156</v>
      </c>
      <c r="L148" s="60" t="s">
        <v>2235</v>
      </c>
      <c r="M148" s="60"/>
      <c r="N148" s="60">
        <v>3124490893</v>
      </c>
      <c r="O148" s="60">
        <v>1193579986</v>
      </c>
      <c r="P148" s="60" t="s">
        <v>2236</v>
      </c>
      <c r="Q148" s="60">
        <v>3192952122</v>
      </c>
      <c r="R148" s="60">
        <v>17</v>
      </c>
      <c r="S148" s="60"/>
    </row>
    <row r="149" spans="1:24" x14ac:dyDescent="0.25">
      <c r="A149" s="56">
        <v>502</v>
      </c>
      <c r="B149" s="57" t="s">
        <v>2237</v>
      </c>
      <c r="C149" s="58" t="s">
        <v>1599</v>
      </c>
      <c r="D149" s="57">
        <v>2014</v>
      </c>
      <c r="E149" s="58" t="s">
        <v>1496</v>
      </c>
      <c r="F149" s="59" t="s">
        <v>2238</v>
      </c>
      <c r="G149" s="60" t="s">
        <v>2239</v>
      </c>
      <c r="H149" s="57">
        <v>39</v>
      </c>
      <c r="I149" s="57"/>
      <c r="J149" s="60" t="s">
        <v>1487</v>
      </c>
      <c r="K149" s="60">
        <v>692859</v>
      </c>
      <c r="L149" s="60" t="s">
        <v>2190</v>
      </c>
      <c r="M149" s="60"/>
      <c r="N149" s="60" t="s">
        <v>2240</v>
      </c>
      <c r="O149" s="60">
        <v>79881386</v>
      </c>
      <c r="P149" s="60" t="s">
        <v>1763</v>
      </c>
      <c r="Q149" s="60">
        <v>3175053717</v>
      </c>
      <c r="R149" s="60"/>
      <c r="S149" s="60" t="s">
        <v>1539</v>
      </c>
    </row>
    <row r="150" spans="1:24" x14ac:dyDescent="0.25">
      <c r="A150" s="56">
        <v>512</v>
      </c>
      <c r="B150" s="57" t="s">
        <v>2241</v>
      </c>
      <c r="C150" s="58" t="s">
        <v>1509</v>
      </c>
      <c r="D150" s="57">
        <v>2014</v>
      </c>
      <c r="E150" s="58" t="s">
        <v>1496</v>
      </c>
      <c r="F150" s="59" t="s">
        <v>2242</v>
      </c>
      <c r="G150" s="60" t="s">
        <v>2243</v>
      </c>
      <c r="H150" s="57">
        <v>41</v>
      </c>
      <c r="I150" s="57"/>
      <c r="J150" s="60" t="s">
        <v>1487</v>
      </c>
      <c r="K150" s="60">
        <v>79269486</v>
      </c>
      <c r="L150" s="60" t="s">
        <v>2244</v>
      </c>
      <c r="M150" s="60">
        <v>4827528</v>
      </c>
      <c r="N150" s="60"/>
      <c r="O150" s="60">
        <v>79269486</v>
      </c>
      <c r="P150" s="60" t="s">
        <v>2245</v>
      </c>
      <c r="Q150" s="60">
        <v>3134117170</v>
      </c>
      <c r="R150" s="60"/>
      <c r="S150" s="60" t="s">
        <v>1582</v>
      </c>
    </row>
    <row r="151" spans="1:24" x14ac:dyDescent="0.25">
      <c r="A151" s="56">
        <v>919</v>
      </c>
      <c r="B151" s="57" t="s">
        <v>2246</v>
      </c>
      <c r="C151" s="58" t="s">
        <v>1765</v>
      </c>
      <c r="D151" s="57">
        <v>2020</v>
      </c>
      <c r="E151" s="58" t="s">
        <v>1518</v>
      </c>
      <c r="F151" s="59" t="s">
        <v>2247</v>
      </c>
      <c r="G151" s="60" t="s">
        <v>2248</v>
      </c>
      <c r="H151" s="57">
        <v>7</v>
      </c>
      <c r="I151" s="57">
        <v>7</v>
      </c>
      <c r="J151" s="60" t="s">
        <v>1521</v>
      </c>
      <c r="K151" s="60">
        <v>19343601</v>
      </c>
      <c r="L151" s="60" t="s">
        <v>2249</v>
      </c>
      <c r="M151" s="60">
        <v>3107604765</v>
      </c>
      <c r="N151" s="60">
        <v>3107604765</v>
      </c>
      <c r="O151" s="60">
        <v>19343601</v>
      </c>
      <c r="P151" s="60" t="s">
        <v>2250</v>
      </c>
      <c r="Q151" s="60">
        <v>3107604765</v>
      </c>
      <c r="R151" s="60">
        <v>17</v>
      </c>
      <c r="S151" s="60"/>
    </row>
    <row r="152" spans="1:24" x14ac:dyDescent="0.25">
      <c r="A152" s="56">
        <v>980</v>
      </c>
      <c r="B152" s="57" t="s">
        <v>2251</v>
      </c>
      <c r="C152" s="58" t="s">
        <v>2252</v>
      </c>
      <c r="D152" s="57">
        <v>2019</v>
      </c>
      <c r="E152" s="58" t="s">
        <v>1518</v>
      </c>
      <c r="F152" s="59" t="s">
        <v>2253</v>
      </c>
      <c r="G152" s="60" t="s">
        <v>2254</v>
      </c>
      <c r="H152" s="57">
        <v>7</v>
      </c>
      <c r="I152" s="57">
        <v>7</v>
      </c>
      <c r="J152" s="60" t="s">
        <v>1521</v>
      </c>
      <c r="K152" s="60">
        <v>79810281</v>
      </c>
      <c r="L152" s="60" t="s">
        <v>2255</v>
      </c>
      <c r="M152" s="60">
        <v>7503529</v>
      </c>
      <c r="N152" s="60">
        <v>3105613923</v>
      </c>
      <c r="O152" s="60" t="e">
        <v>#N/A</v>
      </c>
      <c r="P152" s="60" t="e">
        <v>#N/A</v>
      </c>
      <c r="Q152" s="60" t="e">
        <v>#N/A</v>
      </c>
      <c r="R152" s="60">
        <v>17</v>
      </c>
      <c r="S152" s="60"/>
    </row>
    <row r="153" spans="1:24" x14ac:dyDescent="0.25">
      <c r="A153" s="56">
        <v>162</v>
      </c>
      <c r="B153" s="57" t="s">
        <v>2256</v>
      </c>
      <c r="C153" s="58" t="s">
        <v>1490</v>
      </c>
      <c r="D153" s="57">
        <v>2013</v>
      </c>
      <c r="E153" s="58" t="s">
        <v>1657</v>
      </c>
      <c r="F153" s="59" t="s">
        <v>2257</v>
      </c>
      <c r="G153" s="60" t="s">
        <v>2258</v>
      </c>
      <c r="H153" s="57">
        <v>23</v>
      </c>
      <c r="I153" s="57"/>
      <c r="J153" s="60" t="s">
        <v>1487</v>
      </c>
      <c r="K153" s="60">
        <v>3032791</v>
      </c>
      <c r="L153" s="60" t="s">
        <v>2259</v>
      </c>
      <c r="M153" s="60"/>
      <c r="N153" s="60">
        <v>3114749372</v>
      </c>
      <c r="O153" s="60">
        <v>0</v>
      </c>
      <c r="P153" s="60">
        <v>0</v>
      </c>
      <c r="Q153" s="60">
        <v>0</v>
      </c>
      <c r="R153" s="60"/>
      <c r="S153" s="60"/>
    </row>
    <row r="154" spans="1:24" x14ac:dyDescent="0.25">
      <c r="A154" s="56">
        <v>916</v>
      </c>
      <c r="B154" s="57" t="s">
        <v>2260</v>
      </c>
      <c r="C154" s="58" t="s">
        <v>1765</v>
      </c>
      <c r="D154" s="57">
        <v>2020</v>
      </c>
      <c r="E154" s="58" t="s">
        <v>1518</v>
      </c>
      <c r="F154" s="59" t="s">
        <v>2261</v>
      </c>
      <c r="G154" s="60" t="s">
        <v>2262</v>
      </c>
      <c r="H154" s="57">
        <v>7</v>
      </c>
      <c r="I154" s="57">
        <v>7</v>
      </c>
      <c r="J154" s="60" t="s">
        <v>1521</v>
      </c>
      <c r="K154" s="60">
        <v>53105981</v>
      </c>
      <c r="L154" s="60" t="s">
        <v>2263</v>
      </c>
      <c r="M154" s="60"/>
      <c r="N154" s="60">
        <v>3504291552</v>
      </c>
      <c r="O154" s="60">
        <v>1020730515</v>
      </c>
      <c r="P154" s="60" t="s">
        <v>2264</v>
      </c>
      <c r="Q154" s="60">
        <v>3504042161</v>
      </c>
      <c r="R154" s="60">
        <v>17</v>
      </c>
      <c r="S154" s="60"/>
    </row>
    <row r="155" spans="1:24" x14ac:dyDescent="0.25">
      <c r="A155" s="56">
        <v>505</v>
      </c>
      <c r="B155" s="57" t="s">
        <v>2265</v>
      </c>
      <c r="C155" s="58" t="s">
        <v>1509</v>
      </c>
      <c r="D155" s="57">
        <v>2016</v>
      </c>
      <c r="E155" s="58" t="s">
        <v>1496</v>
      </c>
      <c r="F155" s="59" t="s">
        <v>2266</v>
      </c>
      <c r="G155" s="60" t="s">
        <v>2267</v>
      </c>
      <c r="H155" s="57">
        <v>42</v>
      </c>
      <c r="I155" s="57"/>
      <c r="J155" s="60" t="s">
        <v>1487</v>
      </c>
      <c r="K155" s="60">
        <v>900843996</v>
      </c>
      <c r="L155" s="69" t="s">
        <v>1832</v>
      </c>
      <c r="M155" s="60">
        <v>3106983732</v>
      </c>
      <c r="N155" s="60">
        <v>3106983732</v>
      </c>
      <c r="O155" s="60" t="e">
        <v>#N/A</v>
      </c>
      <c r="P155" s="60" t="e">
        <v>#N/A</v>
      </c>
      <c r="Q155" s="60" t="e">
        <v>#N/A</v>
      </c>
      <c r="R155" s="60"/>
      <c r="S155" s="60"/>
    </row>
    <row r="156" spans="1:24" x14ac:dyDescent="0.25">
      <c r="A156" s="56">
        <v>412</v>
      </c>
      <c r="B156" s="57" t="s">
        <v>2268</v>
      </c>
      <c r="C156" s="58" t="s">
        <v>1599</v>
      </c>
      <c r="D156" s="57">
        <v>2019</v>
      </c>
      <c r="E156" s="58" t="s">
        <v>1496</v>
      </c>
      <c r="F156" s="59" t="s">
        <v>2269</v>
      </c>
      <c r="G156" s="60" t="s">
        <v>2270</v>
      </c>
      <c r="H156" s="57">
        <v>47</v>
      </c>
      <c r="I156" s="57">
        <v>47</v>
      </c>
      <c r="J156" s="60" t="s">
        <v>1487</v>
      </c>
      <c r="K156" s="60" t="s">
        <v>2152</v>
      </c>
      <c r="L156" s="60" t="s">
        <v>2153</v>
      </c>
      <c r="M156" s="60">
        <v>3118830</v>
      </c>
      <c r="N156" s="60"/>
      <c r="O156" s="60">
        <v>80015041</v>
      </c>
      <c r="P156" s="60" t="s">
        <v>2271</v>
      </c>
      <c r="Q156" s="60">
        <v>3157381270</v>
      </c>
      <c r="R156" s="60"/>
      <c r="S156" s="60" t="s">
        <v>1539</v>
      </c>
    </row>
    <row r="157" spans="1:24" x14ac:dyDescent="0.25">
      <c r="A157" s="56">
        <v>561</v>
      </c>
      <c r="B157" s="57" t="s">
        <v>2272</v>
      </c>
      <c r="C157" s="58" t="s">
        <v>2273</v>
      </c>
      <c r="D157" s="57">
        <v>2012</v>
      </c>
      <c r="E157" s="58" t="s">
        <v>1657</v>
      </c>
      <c r="F157" s="59">
        <v>89033252</v>
      </c>
      <c r="G157" s="60" t="s">
        <v>2274</v>
      </c>
      <c r="H157" s="57">
        <v>27</v>
      </c>
      <c r="I157" s="57"/>
      <c r="J157" s="60" t="s">
        <v>1487</v>
      </c>
      <c r="K157" s="60">
        <v>4180117</v>
      </c>
      <c r="L157" s="60" t="s">
        <v>2275</v>
      </c>
      <c r="M157" s="60">
        <v>8004950</v>
      </c>
      <c r="N157" s="60">
        <v>3102555269</v>
      </c>
      <c r="O157" s="60" t="e">
        <v>#N/A</v>
      </c>
      <c r="P157" s="60" t="e">
        <v>#N/A</v>
      </c>
      <c r="Q157" s="60" t="e">
        <v>#N/A</v>
      </c>
      <c r="R157" s="60"/>
      <c r="S157" s="60"/>
    </row>
    <row r="158" spans="1:24" x14ac:dyDescent="0.25">
      <c r="A158" s="56">
        <v>413</v>
      </c>
      <c r="B158" s="57" t="s">
        <v>2276</v>
      </c>
      <c r="C158" s="58" t="s">
        <v>1509</v>
      </c>
      <c r="D158" s="57">
        <v>2014</v>
      </c>
      <c r="E158" s="58" t="s">
        <v>1496</v>
      </c>
      <c r="F158" s="59" t="s">
        <v>2277</v>
      </c>
      <c r="G158" s="60" t="s">
        <v>2278</v>
      </c>
      <c r="H158" s="57">
        <v>41</v>
      </c>
      <c r="I158" s="57"/>
      <c r="J158" s="60" t="s">
        <v>1487</v>
      </c>
      <c r="K158" s="60" t="s">
        <v>2279</v>
      </c>
      <c r="L158" s="60" t="s">
        <v>2280</v>
      </c>
      <c r="M158" s="60">
        <v>3118830</v>
      </c>
      <c r="N158" s="60"/>
      <c r="O158" s="60">
        <v>19498690</v>
      </c>
      <c r="P158" s="60" t="s">
        <v>1738</v>
      </c>
      <c r="Q158" s="60">
        <v>3008614270</v>
      </c>
      <c r="R158" s="60"/>
      <c r="S158" s="60" t="s">
        <v>1539</v>
      </c>
      <c r="V158" s="60">
        <v>19402063</v>
      </c>
      <c r="W158" s="60" t="s">
        <v>2281</v>
      </c>
      <c r="X158" s="60">
        <v>3022910067</v>
      </c>
    </row>
    <row r="159" spans="1:24" x14ac:dyDescent="0.25">
      <c r="A159" s="56">
        <v>936</v>
      </c>
      <c r="B159" s="57" t="s">
        <v>2282</v>
      </c>
      <c r="C159" s="58" t="s">
        <v>1565</v>
      </c>
      <c r="D159" s="57">
        <v>2020</v>
      </c>
      <c r="E159" s="58" t="s">
        <v>1518</v>
      </c>
      <c r="F159" s="59" t="s">
        <v>2283</v>
      </c>
      <c r="G159" s="60" t="s">
        <v>2284</v>
      </c>
      <c r="H159" s="57">
        <v>5</v>
      </c>
      <c r="I159" s="57">
        <v>5</v>
      </c>
      <c r="J159" s="60" t="s">
        <v>1521</v>
      </c>
      <c r="K159" s="60">
        <v>1010211607</v>
      </c>
      <c r="L159" s="60" t="s">
        <v>2285</v>
      </c>
      <c r="M159" s="60">
        <v>3123814157</v>
      </c>
      <c r="N159" s="60">
        <v>3123814157</v>
      </c>
      <c r="O159" s="60">
        <v>79993176</v>
      </c>
      <c r="P159" s="60" t="s">
        <v>2286</v>
      </c>
      <c r="Q159" s="60">
        <v>3105094843</v>
      </c>
      <c r="R159" s="60">
        <v>17</v>
      </c>
      <c r="S159" s="60" t="s">
        <v>1539</v>
      </c>
    </row>
    <row r="160" spans="1:24" x14ac:dyDescent="0.25">
      <c r="A160" s="56">
        <v>414</v>
      </c>
      <c r="B160" s="57" t="s">
        <v>2287</v>
      </c>
      <c r="C160" s="58" t="s">
        <v>1509</v>
      </c>
      <c r="D160" s="57">
        <v>2015</v>
      </c>
      <c r="E160" s="58" t="s">
        <v>1496</v>
      </c>
      <c r="F160" s="59" t="s">
        <v>2288</v>
      </c>
      <c r="G160" s="60" t="s">
        <v>2289</v>
      </c>
      <c r="H160" s="57">
        <v>41</v>
      </c>
      <c r="I160" s="57"/>
      <c r="J160" s="60" t="s">
        <v>1487</v>
      </c>
      <c r="K160" s="60">
        <v>52493549</v>
      </c>
      <c r="L160" s="60" t="s">
        <v>1711</v>
      </c>
      <c r="M160" s="60">
        <v>3118830</v>
      </c>
      <c r="N160" s="60"/>
      <c r="O160" s="60">
        <v>79320817</v>
      </c>
      <c r="P160" s="60" t="s">
        <v>2290</v>
      </c>
      <c r="Q160" s="60">
        <v>3144436933</v>
      </c>
      <c r="R160" s="60"/>
      <c r="S160" s="60" t="s">
        <v>1539</v>
      </c>
    </row>
    <row r="161" spans="1:19" x14ac:dyDescent="0.25">
      <c r="A161" s="56">
        <v>933</v>
      </c>
      <c r="B161" s="57" t="s">
        <v>2291</v>
      </c>
      <c r="C161" s="58" t="s">
        <v>1765</v>
      </c>
      <c r="D161" s="57">
        <v>2020</v>
      </c>
      <c r="E161" s="58" t="s">
        <v>1518</v>
      </c>
      <c r="F161" s="59" t="s">
        <v>2292</v>
      </c>
      <c r="G161" s="60" t="s">
        <v>2293</v>
      </c>
      <c r="H161" s="57">
        <v>7</v>
      </c>
      <c r="I161" s="57"/>
      <c r="J161" s="60" t="s">
        <v>1521</v>
      </c>
      <c r="K161" s="60">
        <v>41349718</v>
      </c>
      <c r="L161" s="60" t="s">
        <v>2294</v>
      </c>
      <c r="M161" s="60">
        <v>5480293</v>
      </c>
      <c r="N161" s="60">
        <v>3132213088</v>
      </c>
      <c r="O161" s="60">
        <v>79568671</v>
      </c>
      <c r="P161" s="60" t="s">
        <v>2295</v>
      </c>
      <c r="Q161" s="60">
        <v>3203300733</v>
      </c>
      <c r="R161" s="60">
        <v>17</v>
      </c>
      <c r="S161" s="60"/>
    </row>
    <row r="162" spans="1:19" x14ac:dyDescent="0.25">
      <c r="A162" s="56">
        <v>520</v>
      </c>
      <c r="B162" s="57" t="s">
        <v>2296</v>
      </c>
      <c r="C162" s="58" t="s">
        <v>1509</v>
      </c>
      <c r="D162" s="57">
        <v>2014</v>
      </c>
      <c r="E162" s="58" t="s">
        <v>1496</v>
      </c>
      <c r="F162" s="59" t="s">
        <v>2297</v>
      </c>
      <c r="G162" s="60" t="s">
        <v>2298</v>
      </c>
      <c r="H162" s="57">
        <v>41</v>
      </c>
      <c r="I162" s="57"/>
      <c r="J162" s="60" t="s">
        <v>1487</v>
      </c>
      <c r="K162" s="60">
        <v>19358907</v>
      </c>
      <c r="L162" s="60" t="s">
        <v>2299</v>
      </c>
      <c r="M162" s="60">
        <v>4625393</v>
      </c>
      <c r="N162" s="60">
        <v>3138150532</v>
      </c>
      <c r="O162" s="60">
        <v>19358907</v>
      </c>
      <c r="P162" s="60" t="s">
        <v>2300</v>
      </c>
      <c r="Q162" s="60">
        <v>3138150532</v>
      </c>
      <c r="R162" s="60"/>
      <c r="S162" s="60"/>
    </row>
    <row r="163" spans="1:19" x14ac:dyDescent="0.25">
      <c r="A163" s="56">
        <v>470</v>
      </c>
      <c r="B163" s="57" t="s">
        <v>2301</v>
      </c>
      <c r="C163" s="58" t="s">
        <v>1599</v>
      </c>
      <c r="D163" s="57">
        <v>2019</v>
      </c>
      <c r="E163" s="58" t="s">
        <v>1496</v>
      </c>
      <c r="F163" s="59" t="s">
        <v>2302</v>
      </c>
      <c r="G163" s="60" t="s">
        <v>2303</v>
      </c>
      <c r="H163" s="57">
        <v>38</v>
      </c>
      <c r="I163" s="57"/>
      <c r="J163" s="60" t="s">
        <v>1487</v>
      </c>
      <c r="K163" s="60">
        <v>800126471</v>
      </c>
      <c r="L163" s="60" t="s">
        <v>1608</v>
      </c>
      <c r="M163" s="60">
        <v>3118830</v>
      </c>
      <c r="N163" s="60">
        <v>3203001319</v>
      </c>
      <c r="O163" s="60">
        <v>4116959</v>
      </c>
      <c r="P163" s="60" t="s">
        <v>2304</v>
      </c>
      <c r="Q163" s="60">
        <v>3133608820</v>
      </c>
      <c r="R163" s="60"/>
      <c r="S163" s="60" t="s">
        <v>1539</v>
      </c>
    </row>
    <row r="164" spans="1:19" x14ac:dyDescent="0.25">
      <c r="A164" s="56">
        <v>929</v>
      </c>
      <c r="B164" s="57" t="s">
        <v>2305</v>
      </c>
      <c r="C164" s="58" t="s">
        <v>1765</v>
      </c>
      <c r="D164" s="57">
        <v>2020</v>
      </c>
      <c r="E164" s="58" t="s">
        <v>1518</v>
      </c>
      <c r="F164" s="59" t="s">
        <v>2306</v>
      </c>
      <c r="G164" s="60" t="s">
        <v>2307</v>
      </c>
      <c r="H164" s="57">
        <v>7</v>
      </c>
      <c r="I164" s="57"/>
      <c r="J164" s="60" t="s">
        <v>1521</v>
      </c>
      <c r="K164" s="60" t="s">
        <v>2308</v>
      </c>
      <c r="L164" s="60" t="s">
        <v>2309</v>
      </c>
      <c r="M164" s="60" t="s">
        <v>2310</v>
      </c>
      <c r="N164" s="60">
        <v>3105698774</v>
      </c>
      <c r="O164" s="60">
        <v>1022334440</v>
      </c>
      <c r="P164" s="60" t="s">
        <v>2311</v>
      </c>
      <c r="Q164" s="60">
        <v>3185117370</v>
      </c>
      <c r="R164" s="60">
        <v>17</v>
      </c>
      <c r="S164" s="60"/>
    </row>
    <row r="165" spans="1:19" x14ac:dyDescent="0.25">
      <c r="A165" s="56">
        <v>472</v>
      </c>
      <c r="B165" s="57" t="s">
        <v>2312</v>
      </c>
      <c r="C165" s="58" t="s">
        <v>1502</v>
      </c>
      <c r="D165" s="57">
        <v>2020</v>
      </c>
      <c r="E165" s="58" t="s">
        <v>1657</v>
      </c>
      <c r="F165" s="59" t="s">
        <v>2313</v>
      </c>
      <c r="G165" s="60" t="s">
        <v>2314</v>
      </c>
      <c r="H165" s="57">
        <v>31</v>
      </c>
      <c r="I165" s="57"/>
      <c r="J165" s="60" t="s">
        <v>1487</v>
      </c>
      <c r="K165" s="60">
        <v>800126471</v>
      </c>
      <c r="L165" s="60" t="s">
        <v>1608</v>
      </c>
      <c r="M165" s="60">
        <v>3118830</v>
      </c>
      <c r="N165" s="60">
        <v>3203001319</v>
      </c>
      <c r="O165" s="60">
        <v>1110544898</v>
      </c>
      <c r="P165" s="60" t="s">
        <v>2315</v>
      </c>
      <c r="Q165" s="60">
        <v>3204551067</v>
      </c>
      <c r="R165" s="60"/>
      <c r="S165" s="60" t="s">
        <v>1539</v>
      </c>
    </row>
    <row r="166" spans="1:19" x14ac:dyDescent="0.25">
      <c r="A166" s="56">
        <v>365</v>
      </c>
      <c r="B166" s="57" t="s">
        <v>2316</v>
      </c>
      <c r="C166" s="58" t="s">
        <v>1599</v>
      </c>
      <c r="D166" s="57">
        <v>2019</v>
      </c>
      <c r="E166" s="58" t="s">
        <v>1496</v>
      </c>
      <c r="F166" s="59" t="s">
        <v>2317</v>
      </c>
      <c r="G166" s="60" t="s">
        <v>2318</v>
      </c>
      <c r="H166" s="57">
        <v>47</v>
      </c>
      <c r="I166" s="57">
        <v>47</v>
      </c>
      <c r="J166" s="60" t="s">
        <v>1487</v>
      </c>
      <c r="K166" s="60">
        <v>19123265</v>
      </c>
      <c r="L166" s="60" t="s">
        <v>1537</v>
      </c>
      <c r="M166" s="60">
        <v>2259212</v>
      </c>
      <c r="N166" s="60">
        <v>3203001317</v>
      </c>
      <c r="O166" s="60">
        <v>19355297</v>
      </c>
      <c r="P166" s="60" t="s">
        <v>2319</v>
      </c>
      <c r="Q166" s="60">
        <v>3115255716</v>
      </c>
      <c r="R166" s="60"/>
      <c r="S166" s="60"/>
    </row>
    <row r="167" spans="1:19" x14ac:dyDescent="0.25">
      <c r="A167" s="56">
        <v>851</v>
      </c>
      <c r="B167" s="57" t="s">
        <v>2320</v>
      </c>
      <c r="C167" s="58" t="s">
        <v>2021</v>
      </c>
      <c r="D167" s="57">
        <v>2015</v>
      </c>
      <c r="E167" s="58" t="s">
        <v>1518</v>
      </c>
      <c r="F167" s="59" t="s">
        <v>2321</v>
      </c>
      <c r="G167" s="60" t="s">
        <v>2322</v>
      </c>
      <c r="H167" s="57">
        <v>5</v>
      </c>
      <c r="I167" s="57"/>
      <c r="J167" s="60" t="s">
        <v>1521</v>
      </c>
      <c r="K167" s="60">
        <v>79233243</v>
      </c>
      <c r="L167" s="60" t="s">
        <v>2323</v>
      </c>
      <c r="M167" s="60"/>
      <c r="N167" s="60">
        <v>3012628348</v>
      </c>
      <c r="O167" s="60">
        <v>79233243</v>
      </c>
      <c r="P167" s="60" t="s">
        <v>2323</v>
      </c>
      <c r="Q167" s="60">
        <v>3144042412</v>
      </c>
      <c r="R167" s="60">
        <v>17</v>
      </c>
      <c r="S167" s="60"/>
    </row>
    <row r="168" spans="1:19" x14ac:dyDescent="0.25">
      <c r="A168" s="56">
        <v>926</v>
      </c>
      <c r="B168" s="57" t="s">
        <v>2324</v>
      </c>
      <c r="C168" s="58" t="s">
        <v>1565</v>
      </c>
      <c r="D168" s="57">
        <v>2020</v>
      </c>
      <c r="E168" s="58" t="s">
        <v>1560</v>
      </c>
      <c r="F168" s="59" t="s">
        <v>2325</v>
      </c>
      <c r="G168" s="60" t="s">
        <v>2326</v>
      </c>
      <c r="H168" s="57">
        <v>5</v>
      </c>
      <c r="I168" s="57">
        <v>5</v>
      </c>
      <c r="J168" s="60" t="s">
        <v>1521</v>
      </c>
      <c r="K168" s="60">
        <v>88277557</v>
      </c>
      <c r="L168" s="60" t="s">
        <v>2327</v>
      </c>
      <c r="M168" s="60">
        <v>4648116</v>
      </c>
      <c r="N168" s="60">
        <v>3153043199</v>
      </c>
      <c r="O168" s="60" t="e">
        <v>#N/A</v>
      </c>
      <c r="P168" s="60" t="e">
        <v>#N/A</v>
      </c>
      <c r="Q168" s="60" t="e">
        <v>#N/A</v>
      </c>
      <c r="R168" s="60">
        <v>17</v>
      </c>
      <c r="S168" s="60"/>
    </row>
    <row r="169" spans="1:19" x14ac:dyDescent="0.25">
      <c r="A169" s="56">
        <v>570</v>
      </c>
      <c r="B169" s="57" t="s">
        <v>2328</v>
      </c>
      <c r="C169" s="58" t="s">
        <v>1599</v>
      </c>
      <c r="D169" s="57">
        <v>2014</v>
      </c>
      <c r="E169" s="58" t="s">
        <v>1496</v>
      </c>
      <c r="F169" s="59" t="s">
        <v>2329</v>
      </c>
      <c r="G169" s="60" t="s">
        <v>2330</v>
      </c>
      <c r="H169" s="57">
        <v>45</v>
      </c>
      <c r="I169" s="57">
        <v>45</v>
      </c>
      <c r="J169" s="60" t="s">
        <v>1487</v>
      </c>
      <c r="K169" s="60">
        <v>91434942</v>
      </c>
      <c r="L169" s="60" t="s">
        <v>2331</v>
      </c>
      <c r="M169" s="60">
        <v>3165379263</v>
      </c>
      <c r="N169" s="60">
        <v>3165379263</v>
      </c>
      <c r="O169" s="60" t="e">
        <v>#N/A</v>
      </c>
      <c r="P169" s="60" t="e">
        <v>#N/A</v>
      </c>
      <c r="Q169" s="60" t="e">
        <v>#N/A</v>
      </c>
      <c r="R169" s="60"/>
      <c r="S169" s="60"/>
    </row>
    <row r="170" spans="1:19" x14ac:dyDescent="0.25">
      <c r="A170" s="56">
        <v>959</v>
      </c>
      <c r="B170" s="57" t="s">
        <v>2332</v>
      </c>
      <c r="C170" s="58" t="s">
        <v>1565</v>
      </c>
      <c r="D170" s="57">
        <v>2020</v>
      </c>
      <c r="E170" s="58" t="s">
        <v>1560</v>
      </c>
      <c r="F170" s="59" t="s">
        <v>2333</v>
      </c>
      <c r="G170" s="60" t="s">
        <v>2334</v>
      </c>
      <c r="H170" s="57">
        <v>5</v>
      </c>
      <c r="I170" s="57"/>
      <c r="J170" s="60" t="s">
        <v>1521</v>
      </c>
      <c r="K170" s="60">
        <v>7187826</v>
      </c>
      <c r="L170" s="60" t="s">
        <v>2335</v>
      </c>
      <c r="M170" s="60">
        <v>3102663536</v>
      </c>
      <c r="N170" s="60">
        <v>3102663536</v>
      </c>
      <c r="O170" s="60" t="e">
        <v>#N/A</v>
      </c>
      <c r="P170" s="60" t="e">
        <v>#N/A</v>
      </c>
      <c r="Q170" s="60" t="e">
        <v>#N/A</v>
      </c>
      <c r="R170" s="60">
        <v>17</v>
      </c>
      <c r="S170" s="60"/>
    </row>
    <row r="171" spans="1:19" x14ac:dyDescent="0.25">
      <c r="A171" s="56">
        <v>555</v>
      </c>
      <c r="B171" s="57" t="s">
        <v>2336</v>
      </c>
      <c r="C171" s="58" t="s">
        <v>1599</v>
      </c>
      <c r="D171" s="57">
        <v>2019</v>
      </c>
      <c r="E171" s="58" t="s">
        <v>1496</v>
      </c>
      <c r="F171" s="59" t="s">
        <v>2337</v>
      </c>
      <c r="G171" s="60" t="s">
        <v>2338</v>
      </c>
      <c r="H171" s="57">
        <v>47</v>
      </c>
      <c r="I171" s="57">
        <v>47</v>
      </c>
      <c r="J171" s="60" t="s">
        <v>1487</v>
      </c>
      <c r="K171" s="60">
        <v>900843996</v>
      </c>
      <c r="L171" s="60" t="s">
        <v>1832</v>
      </c>
      <c r="M171" s="60">
        <v>3106983732</v>
      </c>
      <c r="N171" s="60">
        <v>3106983732</v>
      </c>
      <c r="O171" s="60" t="e">
        <v>#N/A</v>
      </c>
      <c r="P171" s="60" t="e">
        <v>#N/A</v>
      </c>
      <c r="Q171" s="60" t="e">
        <v>#N/A</v>
      </c>
      <c r="R171" s="60"/>
      <c r="S171" s="60"/>
    </row>
    <row r="172" spans="1:19" x14ac:dyDescent="0.25">
      <c r="A172" s="56">
        <v>960</v>
      </c>
      <c r="B172" s="57" t="s">
        <v>2339</v>
      </c>
      <c r="C172" s="58" t="s">
        <v>1524</v>
      </c>
      <c r="D172" s="57">
        <v>2018</v>
      </c>
      <c r="E172" s="58" t="s">
        <v>1525</v>
      </c>
      <c r="F172" s="59" t="s">
        <v>2340</v>
      </c>
      <c r="G172" s="60" t="s">
        <v>2341</v>
      </c>
      <c r="H172" s="57">
        <v>5</v>
      </c>
      <c r="I172" s="57">
        <v>5</v>
      </c>
      <c r="J172" s="60" t="s">
        <v>1487</v>
      </c>
      <c r="K172" s="60">
        <v>800126471</v>
      </c>
      <c r="L172" s="60" t="s">
        <v>1608</v>
      </c>
      <c r="M172" s="60">
        <v>3118830</v>
      </c>
      <c r="N172" s="60"/>
      <c r="O172" s="60">
        <v>1023898360</v>
      </c>
      <c r="P172" s="60" t="s">
        <v>2342</v>
      </c>
      <c r="Q172" s="60">
        <v>3212700828</v>
      </c>
      <c r="R172" s="60">
        <v>17</v>
      </c>
      <c r="S172" s="60"/>
    </row>
    <row r="173" spans="1:19" x14ac:dyDescent="0.25">
      <c r="A173" s="56">
        <v>422</v>
      </c>
      <c r="B173" s="57" t="s">
        <v>2343</v>
      </c>
      <c r="C173" s="58" t="s">
        <v>2344</v>
      </c>
      <c r="D173" s="57">
        <v>2014</v>
      </c>
      <c r="E173" s="58" t="s">
        <v>1496</v>
      </c>
      <c r="F173" s="59">
        <v>87595220</v>
      </c>
      <c r="G173" s="60" t="s">
        <v>2345</v>
      </c>
      <c r="H173" s="57">
        <v>43</v>
      </c>
      <c r="I173" s="57"/>
      <c r="J173" s="60" t="s">
        <v>1487</v>
      </c>
      <c r="K173" s="60" t="s">
        <v>2346</v>
      </c>
      <c r="L173" s="60" t="s">
        <v>2347</v>
      </c>
      <c r="M173" s="60">
        <v>7271613</v>
      </c>
      <c r="N173" s="60">
        <v>3112088657</v>
      </c>
      <c r="O173" s="60">
        <v>1022961061</v>
      </c>
      <c r="P173" s="60" t="s">
        <v>2348</v>
      </c>
      <c r="Q173" s="60">
        <v>3202811778</v>
      </c>
      <c r="R173" s="60"/>
      <c r="S173" s="60"/>
    </row>
    <row r="174" spans="1:19" x14ac:dyDescent="0.25">
      <c r="A174" s="56">
        <v>962</v>
      </c>
      <c r="B174" s="57" t="s">
        <v>2349</v>
      </c>
      <c r="C174" s="58" t="s">
        <v>1765</v>
      </c>
      <c r="D174" s="57">
        <v>2019</v>
      </c>
      <c r="E174" s="58" t="s">
        <v>1518</v>
      </c>
      <c r="F174" s="59" t="s">
        <v>2350</v>
      </c>
      <c r="G174" s="60" t="s">
        <v>2351</v>
      </c>
      <c r="H174" s="57">
        <v>8</v>
      </c>
      <c r="I174" s="57">
        <v>8</v>
      </c>
      <c r="J174" s="60" t="s">
        <v>1521</v>
      </c>
      <c r="K174" s="60" t="s">
        <v>2352</v>
      </c>
      <c r="L174" s="60" t="s">
        <v>2353</v>
      </c>
      <c r="M174" s="60">
        <v>3118830</v>
      </c>
      <c r="N174" s="60">
        <v>3203001319</v>
      </c>
      <c r="O174" s="60">
        <v>1010200906</v>
      </c>
      <c r="P174" s="60" t="s">
        <v>2354</v>
      </c>
      <c r="Q174" s="60">
        <v>3007944027</v>
      </c>
      <c r="R174" s="60">
        <v>17</v>
      </c>
      <c r="S174" s="60"/>
    </row>
    <row r="175" spans="1:19" x14ac:dyDescent="0.25">
      <c r="A175" s="56">
        <v>410</v>
      </c>
      <c r="B175" s="57" t="s">
        <v>2355</v>
      </c>
      <c r="C175" s="58" t="s">
        <v>1502</v>
      </c>
      <c r="D175" s="57">
        <v>2019</v>
      </c>
      <c r="E175" s="58" t="s">
        <v>1496</v>
      </c>
      <c r="F175" s="59" t="s">
        <v>2356</v>
      </c>
      <c r="G175" s="60" t="s">
        <v>2357</v>
      </c>
      <c r="H175" s="57">
        <v>42</v>
      </c>
      <c r="I175" s="57"/>
      <c r="J175" s="60" t="s">
        <v>1487</v>
      </c>
      <c r="K175" s="60">
        <v>52493549</v>
      </c>
      <c r="L175" s="60" t="s">
        <v>1711</v>
      </c>
      <c r="M175" s="60">
        <v>3118830</v>
      </c>
      <c r="N175" s="60"/>
      <c r="O175" s="60">
        <v>1010003155</v>
      </c>
      <c r="P175" s="60" t="s">
        <v>2358</v>
      </c>
      <c r="Q175" s="60">
        <v>3005184215</v>
      </c>
      <c r="R175" s="60"/>
      <c r="S175" s="60"/>
    </row>
    <row r="176" spans="1:19" x14ac:dyDescent="0.25">
      <c r="A176" s="56">
        <v>559</v>
      </c>
      <c r="B176" s="57" t="s">
        <v>2359</v>
      </c>
      <c r="C176" s="58" t="s">
        <v>1502</v>
      </c>
      <c r="D176" s="57">
        <v>2016</v>
      </c>
      <c r="E176" s="58" t="s">
        <v>1496</v>
      </c>
      <c r="F176" s="59" t="s">
        <v>2360</v>
      </c>
      <c r="G176" s="60" t="s">
        <v>2361</v>
      </c>
      <c r="H176" s="57">
        <v>46</v>
      </c>
      <c r="I176" s="57">
        <v>40</v>
      </c>
      <c r="J176" s="60" t="s">
        <v>1487</v>
      </c>
      <c r="K176" s="60">
        <v>900843996</v>
      </c>
      <c r="L176" s="60" t="s">
        <v>1832</v>
      </c>
      <c r="M176" s="60">
        <v>3106983732</v>
      </c>
      <c r="N176" s="60">
        <v>3106983732</v>
      </c>
      <c r="O176" s="60" t="e">
        <v>#N/A</v>
      </c>
      <c r="P176" s="60" t="e">
        <v>#N/A</v>
      </c>
      <c r="Q176" s="60" t="e">
        <v>#N/A</v>
      </c>
      <c r="R176" s="60"/>
      <c r="S176" s="60"/>
    </row>
    <row r="177" spans="1:19" x14ac:dyDescent="0.25">
      <c r="A177" s="56">
        <v>963</v>
      </c>
      <c r="B177" s="57" t="s">
        <v>2362</v>
      </c>
      <c r="C177" s="58" t="s">
        <v>1765</v>
      </c>
      <c r="D177" s="57">
        <v>2019</v>
      </c>
      <c r="E177" s="58" t="s">
        <v>1518</v>
      </c>
      <c r="F177" s="59" t="s">
        <v>2363</v>
      </c>
      <c r="G177" s="60" t="s">
        <v>2364</v>
      </c>
      <c r="H177" s="57">
        <v>8</v>
      </c>
      <c r="I177" s="57">
        <v>8</v>
      </c>
      <c r="J177" s="60" t="s">
        <v>1521</v>
      </c>
      <c r="K177" s="60">
        <v>800126471</v>
      </c>
      <c r="L177" s="60" t="s">
        <v>1608</v>
      </c>
      <c r="M177" s="60">
        <v>3118830</v>
      </c>
      <c r="N177" s="60"/>
      <c r="O177" s="60">
        <v>1024589051</v>
      </c>
      <c r="P177" s="60" t="s">
        <v>2365</v>
      </c>
      <c r="Q177" s="60">
        <v>3024678128</v>
      </c>
      <c r="R177" s="60">
        <v>17</v>
      </c>
      <c r="S177" s="60" t="s">
        <v>2366</v>
      </c>
    </row>
    <row r="178" spans="1:19" x14ac:dyDescent="0.25">
      <c r="A178" s="56">
        <v>563</v>
      </c>
      <c r="B178" s="57" t="s">
        <v>2367</v>
      </c>
      <c r="C178" s="58" t="s">
        <v>1524</v>
      </c>
      <c r="D178" s="57">
        <v>2015</v>
      </c>
      <c r="E178" s="58" t="s">
        <v>1484</v>
      </c>
      <c r="F178" s="59" t="s">
        <v>2368</v>
      </c>
      <c r="G178" s="60" t="s">
        <v>2369</v>
      </c>
      <c r="H178" s="57">
        <v>17</v>
      </c>
      <c r="I178" s="57">
        <v>17</v>
      </c>
      <c r="J178" s="60" t="s">
        <v>1487</v>
      </c>
      <c r="K178" s="60">
        <v>1095836422</v>
      </c>
      <c r="L178" s="60" t="s">
        <v>2370</v>
      </c>
      <c r="M178" s="60">
        <v>3104875049</v>
      </c>
      <c r="N178" s="60">
        <v>3104875049</v>
      </c>
      <c r="O178" s="60" t="e">
        <v>#N/A</v>
      </c>
      <c r="P178" s="60" t="e">
        <v>#N/A</v>
      </c>
      <c r="Q178" s="60" t="e">
        <v>#N/A</v>
      </c>
      <c r="R178" s="60"/>
      <c r="S178" s="60"/>
    </row>
    <row r="179" spans="1:19" x14ac:dyDescent="0.25">
      <c r="A179" s="56">
        <v>471</v>
      </c>
      <c r="B179" s="57" t="s">
        <v>2371</v>
      </c>
      <c r="C179" s="58" t="s">
        <v>1502</v>
      </c>
      <c r="D179" s="57">
        <v>2021</v>
      </c>
      <c r="E179" s="58" t="s">
        <v>1496</v>
      </c>
      <c r="F179" s="59" t="s">
        <v>2372</v>
      </c>
      <c r="G179" s="60" t="s">
        <v>2373</v>
      </c>
      <c r="H179" s="57">
        <v>41</v>
      </c>
      <c r="I179" s="57">
        <v>41</v>
      </c>
      <c r="J179" s="60" t="s">
        <v>1487</v>
      </c>
      <c r="K179" s="60">
        <v>800126471</v>
      </c>
      <c r="L179" s="60" t="s">
        <v>1608</v>
      </c>
      <c r="M179" s="60">
        <v>3118830</v>
      </c>
      <c r="N179" s="60">
        <v>3203001319</v>
      </c>
      <c r="O179" s="60">
        <v>1023898360</v>
      </c>
      <c r="P179" s="60" t="s">
        <v>2374</v>
      </c>
      <c r="Q179" s="60">
        <v>3057892805</v>
      </c>
      <c r="R179" s="60"/>
      <c r="S179" s="60" t="s">
        <v>1539</v>
      </c>
    </row>
    <row r="180" spans="1:19" x14ac:dyDescent="0.25">
      <c r="A180" s="56">
        <v>473</v>
      </c>
      <c r="B180" s="57" t="s">
        <v>2375</v>
      </c>
      <c r="C180" s="58" t="s">
        <v>1502</v>
      </c>
      <c r="D180" s="57">
        <v>2021</v>
      </c>
      <c r="E180" s="58" t="s">
        <v>1496</v>
      </c>
      <c r="F180" s="59" t="s">
        <v>2376</v>
      </c>
      <c r="G180" s="60" t="s">
        <v>2377</v>
      </c>
      <c r="H180" s="57">
        <v>41</v>
      </c>
      <c r="I180" s="57">
        <v>41</v>
      </c>
      <c r="J180" s="60" t="s">
        <v>1487</v>
      </c>
      <c r="K180" s="60">
        <v>52493549</v>
      </c>
      <c r="L180" s="60" t="s">
        <v>1711</v>
      </c>
      <c r="M180" s="60">
        <v>3118830</v>
      </c>
      <c r="N180" s="60">
        <v>3203001319</v>
      </c>
      <c r="O180" s="60">
        <v>79520078</v>
      </c>
      <c r="P180" s="60" t="s">
        <v>2154</v>
      </c>
      <c r="Q180" s="60"/>
      <c r="R180" s="60"/>
      <c r="S180" s="60" t="s">
        <v>1539</v>
      </c>
    </row>
    <row r="181" spans="1:19" x14ac:dyDescent="0.25">
      <c r="A181" s="56">
        <v>971</v>
      </c>
      <c r="B181" s="57" t="s">
        <v>2378</v>
      </c>
      <c r="C181" s="58" t="s">
        <v>2021</v>
      </c>
      <c r="D181" s="57">
        <v>2015</v>
      </c>
      <c r="E181" s="58" t="s">
        <v>1560</v>
      </c>
      <c r="F181" s="59" t="s">
        <v>2379</v>
      </c>
      <c r="G181" s="60" t="s">
        <v>2380</v>
      </c>
      <c r="H181" s="57">
        <v>4</v>
      </c>
      <c r="I181" s="57"/>
      <c r="J181" s="60" t="s">
        <v>1521</v>
      </c>
      <c r="K181" s="60" t="s">
        <v>2381</v>
      </c>
      <c r="L181" s="60" t="s">
        <v>2382</v>
      </c>
      <c r="M181" s="60" t="s">
        <v>2383</v>
      </c>
      <c r="N181" s="60" t="s">
        <v>2383</v>
      </c>
      <c r="O181" s="60">
        <v>19307652</v>
      </c>
      <c r="P181" s="60" t="s">
        <v>2384</v>
      </c>
      <c r="Q181" s="60">
        <v>3118870261</v>
      </c>
      <c r="R181" s="60">
        <v>17</v>
      </c>
      <c r="S181" s="60"/>
    </row>
    <row r="182" spans="1:19" x14ac:dyDescent="0.25">
      <c r="A182" s="56">
        <v>551</v>
      </c>
      <c r="B182" s="57" t="s">
        <v>2385</v>
      </c>
      <c r="C182" s="58" t="s">
        <v>1502</v>
      </c>
      <c r="D182" s="57">
        <v>2021</v>
      </c>
      <c r="E182" s="58" t="s">
        <v>1496</v>
      </c>
      <c r="F182" s="59" t="s">
        <v>2386</v>
      </c>
      <c r="G182" s="60" t="s">
        <v>2387</v>
      </c>
      <c r="H182" s="57">
        <v>41</v>
      </c>
      <c r="I182" s="57"/>
      <c r="J182" s="60" t="s">
        <v>1487</v>
      </c>
      <c r="K182" s="60">
        <v>900843996</v>
      </c>
      <c r="L182" s="60" t="s">
        <v>1832</v>
      </c>
      <c r="M182" s="60">
        <v>3106983732</v>
      </c>
      <c r="N182" s="60">
        <v>3106983732</v>
      </c>
      <c r="O182" s="60" t="e">
        <v>#N/A</v>
      </c>
      <c r="P182" s="60" t="e">
        <v>#N/A</v>
      </c>
      <c r="Q182" s="60" t="e">
        <v>#N/A</v>
      </c>
      <c r="R182" s="60"/>
      <c r="S182" s="60"/>
    </row>
    <row r="183" spans="1:19" x14ac:dyDescent="0.25">
      <c r="A183" s="56">
        <v>940</v>
      </c>
      <c r="B183" s="57" t="s">
        <v>2388</v>
      </c>
      <c r="C183" s="62" t="s">
        <v>1483</v>
      </c>
      <c r="D183" s="63">
        <v>2021</v>
      </c>
      <c r="E183" s="62" t="s">
        <v>1518</v>
      </c>
      <c r="F183" s="64" t="s">
        <v>2389</v>
      </c>
      <c r="G183" s="65" t="s">
        <v>2390</v>
      </c>
      <c r="H183" s="63">
        <v>5</v>
      </c>
      <c r="I183" s="63">
        <v>5</v>
      </c>
      <c r="J183" s="65" t="s">
        <v>1521</v>
      </c>
      <c r="K183" s="65" t="s">
        <v>2152</v>
      </c>
      <c r="L183" s="65" t="s">
        <v>2153</v>
      </c>
      <c r="M183" s="65">
        <v>3118830</v>
      </c>
      <c r="N183" s="65"/>
      <c r="O183" s="60">
        <v>19385500</v>
      </c>
      <c r="P183" s="60" t="s">
        <v>2391</v>
      </c>
      <c r="Q183" s="60">
        <v>3103348939</v>
      </c>
      <c r="R183" s="60">
        <v>17</v>
      </c>
      <c r="S183" s="60" t="s">
        <v>1539</v>
      </c>
    </row>
    <row r="184" spans="1:19" x14ac:dyDescent="0.25">
      <c r="A184" s="56">
        <v>966</v>
      </c>
      <c r="B184" s="57" t="s">
        <v>2392</v>
      </c>
      <c r="C184" s="58" t="s">
        <v>1483</v>
      </c>
      <c r="D184" s="57">
        <v>2021</v>
      </c>
      <c r="E184" s="58" t="s">
        <v>1518</v>
      </c>
      <c r="F184" s="59" t="s">
        <v>2393</v>
      </c>
      <c r="G184" s="60" t="s">
        <v>2394</v>
      </c>
      <c r="H184" s="57">
        <v>5</v>
      </c>
      <c r="I184" s="57">
        <v>5</v>
      </c>
      <c r="J184" s="60" t="s">
        <v>1521</v>
      </c>
      <c r="K184" s="60">
        <v>800126471</v>
      </c>
      <c r="L184" s="60" t="s">
        <v>1608</v>
      </c>
      <c r="M184" s="60">
        <v>3118830</v>
      </c>
      <c r="N184" s="60">
        <v>3203001319</v>
      </c>
      <c r="O184" s="60">
        <v>79668245</v>
      </c>
      <c r="P184" s="60" t="s">
        <v>2395</v>
      </c>
      <c r="Q184" s="60">
        <v>3133293820</v>
      </c>
      <c r="R184" s="60">
        <v>17</v>
      </c>
      <c r="S184" s="60" t="s">
        <v>1539</v>
      </c>
    </row>
    <row r="185" spans="1:19" x14ac:dyDescent="0.25">
      <c r="A185" s="56">
        <v>958</v>
      </c>
      <c r="B185" s="57" t="s">
        <v>2396</v>
      </c>
      <c r="C185" s="58" t="s">
        <v>1565</v>
      </c>
      <c r="D185" s="57">
        <v>2021</v>
      </c>
      <c r="E185" s="58" t="s">
        <v>1560</v>
      </c>
      <c r="F185" s="59" t="s">
        <v>2397</v>
      </c>
      <c r="G185" s="60" t="s">
        <v>2398</v>
      </c>
      <c r="H185" s="57">
        <v>5</v>
      </c>
      <c r="I185" s="57">
        <v>4</v>
      </c>
      <c r="J185" s="60" t="s">
        <v>1521</v>
      </c>
      <c r="K185" s="60">
        <v>3226005</v>
      </c>
      <c r="L185" s="60" t="s">
        <v>2399</v>
      </c>
      <c r="M185" s="60">
        <v>3143926394</v>
      </c>
      <c r="N185" s="60">
        <v>3143926394</v>
      </c>
      <c r="O185" s="60">
        <v>51892706</v>
      </c>
      <c r="P185" s="60" t="s">
        <v>2400</v>
      </c>
      <c r="Q185" s="60">
        <v>3102193664</v>
      </c>
      <c r="R185" s="60">
        <v>17</v>
      </c>
      <c r="S185" s="60"/>
    </row>
    <row r="186" spans="1:19" x14ac:dyDescent="0.25">
      <c r="A186" s="56">
        <v>363</v>
      </c>
      <c r="B186" s="57" t="s">
        <v>2401</v>
      </c>
      <c r="C186" s="58" t="s">
        <v>1502</v>
      </c>
      <c r="D186" s="57">
        <v>2020</v>
      </c>
      <c r="E186" s="58" t="s">
        <v>1657</v>
      </c>
      <c r="F186" s="59" t="s">
        <v>2402</v>
      </c>
      <c r="G186" s="60" t="s">
        <v>2403</v>
      </c>
      <c r="H186" s="57">
        <v>31</v>
      </c>
      <c r="I186" s="57">
        <v>31</v>
      </c>
      <c r="J186" s="60" t="s">
        <v>1487</v>
      </c>
      <c r="K186" s="60" t="s">
        <v>2404</v>
      </c>
      <c r="L186" s="60" t="s">
        <v>2405</v>
      </c>
      <c r="M186" s="60">
        <v>3118830</v>
      </c>
      <c r="N186" s="60">
        <v>3134243953</v>
      </c>
      <c r="O186" s="60">
        <v>79394012</v>
      </c>
      <c r="P186" s="60" t="s">
        <v>2406</v>
      </c>
      <c r="Q186" s="60">
        <v>3142328925</v>
      </c>
      <c r="R186" s="60"/>
      <c r="S186" s="60" t="s">
        <v>1539</v>
      </c>
    </row>
    <row r="187" spans="1:19" x14ac:dyDescent="0.25">
      <c r="A187" s="56">
        <v>443</v>
      </c>
      <c r="B187" s="57" t="s">
        <v>2407</v>
      </c>
      <c r="C187" s="58" t="s">
        <v>2408</v>
      </c>
      <c r="D187" s="57">
        <v>2017</v>
      </c>
      <c r="E187" s="58" t="s">
        <v>1518</v>
      </c>
      <c r="F187" s="59">
        <v>71889734</v>
      </c>
      <c r="G187" s="60" t="s">
        <v>2409</v>
      </c>
      <c r="H187" s="57">
        <v>5</v>
      </c>
      <c r="I187" s="57">
        <v>5</v>
      </c>
      <c r="J187" s="60" t="s">
        <v>1487</v>
      </c>
      <c r="K187" s="60">
        <v>800126471</v>
      </c>
      <c r="L187" s="60" t="s">
        <v>1608</v>
      </c>
      <c r="M187" s="60">
        <v>3118830</v>
      </c>
      <c r="N187" s="60"/>
      <c r="O187" s="60" t="e">
        <v>#N/A</v>
      </c>
      <c r="P187" s="60" t="e">
        <v>#N/A</v>
      </c>
      <c r="Q187" s="60" t="e">
        <v>#N/A</v>
      </c>
      <c r="R187" s="60">
        <v>17</v>
      </c>
      <c r="S187" s="60"/>
    </row>
    <row r="188" spans="1:19" x14ac:dyDescent="0.25">
      <c r="A188" s="56">
        <v>443</v>
      </c>
      <c r="B188" s="57" t="s">
        <v>2410</v>
      </c>
      <c r="C188" s="58" t="s">
        <v>2408</v>
      </c>
      <c r="D188" s="57">
        <v>2019</v>
      </c>
      <c r="E188" s="58" t="s">
        <v>1518</v>
      </c>
      <c r="F188" s="59">
        <v>62205434</v>
      </c>
      <c r="G188" s="60" t="s">
        <v>2411</v>
      </c>
      <c r="H188" s="57">
        <v>5</v>
      </c>
      <c r="I188" s="57">
        <v>5</v>
      </c>
      <c r="J188" s="60" t="s">
        <v>1487</v>
      </c>
      <c r="K188" s="60">
        <v>800126471</v>
      </c>
      <c r="L188" s="60" t="s">
        <v>1608</v>
      </c>
      <c r="M188" s="60">
        <v>3118830</v>
      </c>
      <c r="N188" s="60"/>
      <c r="O188" s="60" t="e">
        <v>#N/A</v>
      </c>
      <c r="P188" s="60" t="e">
        <v>#N/A</v>
      </c>
      <c r="Q188" s="60" t="e">
        <v>#N/A</v>
      </c>
      <c r="R188" s="60">
        <v>17</v>
      </c>
      <c r="S188" s="60"/>
    </row>
    <row r="189" spans="1:19" x14ac:dyDescent="0.25">
      <c r="A189" s="56">
        <v>368</v>
      </c>
      <c r="B189" s="57" t="s">
        <v>2412</v>
      </c>
      <c r="C189" s="58" t="s">
        <v>2413</v>
      </c>
      <c r="D189" s="57">
        <v>2019</v>
      </c>
      <c r="E189" s="58" t="s">
        <v>1657</v>
      </c>
      <c r="F189" s="59" t="s">
        <v>2414</v>
      </c>
      <c r="G189" s="60" t="s">
        <v>2415</v>
      </c>
      <c r="H189" s="57">
        <v>28</v>
      </c>
      <c r="I189" s="57">
        <v>28</v>
      </c>
      <c r="J189" s="60" t="s">
        <v>1487</v>
      </c>
      <c r="K189" s="60">
        <v>19123265</v>
      </c>
      <c r="L189" s="60" t="s">
        <v>1537</v>
      </c>
      <c r="M189" s="60">
        <v>2259212</v>
      </c>
      <c r="N189" s="60">
        <v>3203001317</v>
      </c>
      <c r="O189" s="60"/>
      <c r="P189" s="60"/>
      <c r="Q189" s="60">
        <v>3156589970</v>
      </c>
      <c r="R189" s="60"/>
      <c r="S189" s="60" t="s">
        <v>1539</v>
      </c>
    </row>
    <row r="190" spans="1:19" ht="27" x14ac:dyDescent="0.25">
      <c r="A190" s="56">
        <v>564</v>
      </c>
      <c r="B190" s="57" t="s">
        <v>2416</v>
      </c>
      <c r="C190" s="58" t="s">
        <v>1490</v>
      </c>
      <c r="D190" s="57">
        <v>2013</v>
      </c>
      <c r="E190" s="70" t="s">
        <v>1484</v>
      </c>
      <c r="F190" s="59" t="s">
        <v>2417</v>
      </c>
      <c r="G190" s="71" t="s">
        <v>2418</v>
      </c>
      <c r="H190" s="57">
        <v>12</v>
      </c>
      <c r="I190" s="57">
        <v>12</v>
      </c>
      <c r="J190" s="60" t="s">
        <v>1487</v>
      </c>
      <c r="K190" s="60">
        <v>1018440199</v>
      </c>
      <c r="L190" s="60" t="s">
        <v>2419</v>
      </c>
      <c r="M190" s="60">
        <v>3185938441</v>
      </c>
      <c r="N190" s="60">
        <v>3185938441</v>
      </c>
      <c r="O190" s="60">
        <v>1023970467</v>
      </c>
      <c r="P190" s="60" t="s">
        <v>2420</v>
      </c>
      <c r="Q190" s="60">
        <v>3112706041</v>
      </c>
      <c r="R190" s="60"/>
      <c r="S190" s="60"/>
    </row>
    <row r="191" spans="1:19" x14ac:dyDescent="0.25">
      <c r="A191" s="56">
        <v>975</v>
      </c>
      <c r="B191" s="57" t="s">
        <v>2421</v>
      </c>
      <c r="C191" s="58" t="s">
        <v>1565</v>
      </c>
      <c r="D191" s="57">
        <v>2022</v>
      </c>
      <c r="E191" s="58" t="s">
        <v>1560</v>
      </c>
      <c r="F191" s="59" t="s">
        <v>2422</v>
      </c>
      <c r="G191" s="60" t="s">
        <v>2423</v>
      </c>
      <c r="H191" s="57">
        <v>5</v>
      </c>
      <c r="I191" s="57">
        <v>5</v>
      </c>
      <c r="J191" s="60" t="s">
        <v>1521</v>
      </c>
      <c r="K191" s="60">
        <v>52994690</v>
      </c>
      <c r="L191" s="60" t="s">
        <v>2137</v>
      </c>
      <c r="M191" s="60">
        <v>3107566009</v>
      </c>
      <c r="N191" s="60">
        <v>3107566009</v>
      </c>
      <c r="O191" s="60">
        <v>52994690</v>
      </c>
      <c r="P191" s="60" t="s">
        <v>2424</v>
      </c>
      <c r="Q191" s="60">
        <v>3107566009</v>
      </c>
      <c r="R191" s="60">
        <v>17</v>
      </c>
      <c r="S191" s="60"/>
    </row>
    <row r="192" spans="1:19" x14ac:dyDescent="0.25">
      <c r="A192" s="56">
        <v>390</v>
      </c>
      <c r="B192" s="57" t="s">
        <v>2425</v>
      </c>
      <c r="C192" s="58" t="s">
        <v>1599</v>
      </c>
      <c r="D192" s="57">
        <v>2021</v>
      </c>
      <c r="E192" s="58" t="s">
        <v>1496</v>
      </c>
      <c r="F192" s="59" t="s">
        <v>2426</v>
      </c>
      <c r="G192" s="60" t="s">
        <v>2427</v>
      </c>
      <c r="H192" s="57">
        <v>46</v>
      </c>
      <c r="I192" s="57">
        <v>46</v>
      </c>
      <c r="J192" s="60" t="s">
        <v>1487</v>
      </c>
      <c r="K192" s="60">
        <v>19123265</v>
      </c>
      <c r="L192" s="60" t="s">
        <v>1537</v>
      </c>
      <c r="M192" s="60">
        <v>2259212</v>
      </c>
      <c r="N192" s="60">
        <v>3203001317</v>
      </c>
      <c r="O192" s="60">
        <v>79054888</v>
      </c>
      <c r="P192" s="60" t="s">
        <v>2428</v>
      </c>
      <c r="Q192" s="60">
        <v>3202728427</v>
      </c>
      <c r="R192" s="60"/>
      <c r="S192" s="60" t="s">
        <v>1539</v>
      </c>
    </row>
    <row r="193" spans="1:19" x14ac:dyDescent="0.25">
      <c r="A193" s="56">
        <v>391</v>
      </c>
      <c r="B193" s="57" t="s">
        <v>2429</v>
      </c>
      <c r="C193" s="58" t="s">
        <v>1599</v>
      </c>
      <c r="D193" s="57">
        <v>2021</v>
      </c>
      <c r="E193" s="58" t="s">
        <v>1496</v>
      </c>
      <c r="F193" s="59" t="s">
        <v>2430</v>
      </c>
      <c r="G193" s="60" t="s">
        <v>2431</v>
      </c>
      <c r="H193" s="57">
        <v>46</v>
      </c>
      <c r="I193" s="57">
        <v>46</v>
      </c>
      <c r="J193" s="60" t="s">
        <v>1487</v>
      </c>
      <c r="K193" s="60">
        <v>19123265</v>
      </c>
      <c r="L193" s="60" t="s">
        <v>1537</v>
      </c>
      <c r="M193" s="60">
        <v>2259212</v>
      </c>
      <c r="N193" s="60">
        <v>3203001317</v>
      </c>
      <c r="O193" s="60">
        <v>1031124093</v>
      </c>
      <c r="P193" s="60" t="s">
        <v>2432</v>
      </c>
      <c r="Q193" s="60">
        <v>3102463894</v>
      </c>
      <c r="R193" s="60"/>
      <c r="S193" s="60" t="s">
        <v>1539</v>
      </c>
    </row>
    <row r="194" spans="1:19" x14ac:dyDescent="0.25">
      <c r="A194" s="56">
        <v>572</v>
      </c>
      <c r="B194" s="57" t="s">
        <v>2433</v>
      </c>
      <c r="C194" s="58" t="s">
        <v>2434</v>
      </c>
      <c r="D194" s="57">
        <v>2007</v>
      </c>
      <c r="E194" s="58" t="s">
        <v>1496</v>
      </c>
      <c r="F194" s="59" t="s">
        <v>2435</v>
      </c>
      <c r="G194" s="60" t="s">
        <v>2436</v>
      </c>
      <c r="H194" s="57">
        <v>45</v>
      </c>
      <c r="I194" s="57">
        <v>45</v>
      </c>
      <c r="J194" s="60" t="s">
        <v>1487</v>
      </c>
      <c r="K194" s="60" t="s">
        <v>2437</v>
      </c>
      <c r="L194" s="60" t="s">
        <v>2438</v>
      </c>
      <c r="M194" s="60" t="s">
        <v>2439</v>
      </c>
      <c r="N194" s="60" t="s">
        <v>2439</v>
      </c>
      <c r="O194" s="60" t="e">
        <v>#N/A</v>
      </c>
      <c r="P194" s="60" t="e">
        <v>#N/A</v>
      </c>
      <c r="Q194" s="60" t="e">
        <v>#N/A</v>
      </c>
      <c r="R194" s="60"/>
      <c r="S194" s="60"/>
    </row>
    <row r="195" spans="1:19" x14ac:dyDescent="0.25">
      <c r="A195" s="56">
        <v>955</v>
      </c>
      <c r="B195" s="57" t="s">
        <v>2440</v>
      </c>
      <c r="C195" s="58" t="s">
        <v>1565</v>
      </c>
      <c r="D195" s="57">
        <v>2021</v>
      </c>
      <c r="E195" s="58" t="s">
        <v>1560</v>
      </c>
      <c r="F195" s="59" t="s">
        <v>2441</v>
      </c>
      <c r="G195" s="60" t="s">
        <v>2442</v>
      </c>
      <c r="H195" s="57">
        <v>5</v>
      </c>
      <c r="I195" s="57">
        <v>5</v>
      </c>
      <c r="J195" s="60" t="s">
        <v>1521</v>
      </c>
      <c r="K195" s="60">
        <v>80067253</v>
      </c>
      <c r="L195" s="60" t="s">
        <v>2443</v>
      </c>
      <c r="M195" s="60">
        <v>3115384655</v>
      </c>
      <c r="N195" s="60">
        <v>3115384655</v>
      </c>
      <c r="O195" s="60">
        <v>80067253</v>
      </c>
      <c r="P195" s="60" t="s">
        <v>2444</v>
      </c>
      <c r="Q195" s="60">
        <v>3115384655</v>
      </c>
      <c r="R195" s="60">
        <v>17</v>
      </c>
      <c r="S195" s="60"/>
    </row>
    <row r="196" spans="1:19" x14ac:dyDescent="0.25">
      <c r="A196" s="56">
        <v>979</v>
      </c>
      <c r="B196" s="57" t="s">
        <v>2445</v>
      </c>
      <c r="C196" s="58" t="s">
        <v>2030</v>
      </c>
      <c r="D196" s="57">
        <v>2012</v>
      </c>
      <c r="E196" s="58" t="s">
        <v>1484</v>
      </c>
      <c r="F196" s="59" t="s">
        <v>2446</v>
      </c>
      <c r="G196" s="60" t="s">
        <v>2447</v>
      </c>
      <c r="H196" s="57">
        <v>19</v>
      </c>
      <c r="I196" s="57"/>
      <c r="J196" s="60" t="s">
        <v>1487</v>
      </c>
      <c r="K196" s="60">
        <v>80226468</v>
      </c>
      <c r="L196" s="60" t="s">
        <v>2448</v>
      </c>
      <c r="M196" s="60">
        <v>3148484391</v>
      </c>
      <c r="N196" s="60">
        <v>3148484391</v>
      </c>
      <c r="O196" s="60" t="e">
        <v>#N/A</v>
      </c>
      <c r="P196" s="60" t="e">
        <v>#N/A</v>
      </c>
      <c r="Q196" s="60" t="e">
        <v>#N/A</v>
      </c>
      <c r="R196" s="60"/>
      <c r="S196" s="60"/>
    </row>
    <row r="197" spans="1:19" x14ac:dyDescent="0.25">
      <c r="A197" s="56">
        <v>909</v>
      </c>
      <c r="B197" s="57" t="s">
        <v>2449</v>
      </c>
      <c r="C197" s="58" t="s">
        <v>1490</v>
      </c>
      <c r="D197" s="57">
        <v>2007</v>
      </c>
      <c r="E197" s="58" t="s">
        <v>1484</v>
      </c>
      <c r="F197" s="59" t="s">
        <v>2450</v>
      </c>
      <c r="G197" s="60" t="s">
        <v>2451</v>
      </c>
      <c r="H197" s="57">
        <v>12</v>
      </c>
      <c r="I197" s="57"/>
      <c r="J197" s="60" t="s">
        <v>1521</v>
      </c>
      <c r="K197" s="60">
        <v>2976399</v>
      </c>
      <c r="L197" s="60" t="s">
        <v>2452</v>
      </c>
      <c r="M197" s="60"/>
      <c r="N197" s="60">
        <v>3046814136</v>
      </c>
      <c r="O197" s="60" t="e">
        <v>#N/A</v>
      </c>
      <c r="P197" s="60" t="e">
        <v>#N/A</v>
      </c>
      <c r="Q197" s="60" t="e">
        <v>#N/A</v>
      </c>
      <c r="R197" s="60"/>
      <c r="S197" s="60"/>
    </row>
    <row r="198" spans="1:19" ht="27" x14ac:dyDescent="0.3">
      <c r="A198" s="56">
        <v>985</v>
      </c>
      <c r="B198" s="57" t="s">
        <v>2453</v>
      </c>
      <c r="C198" s="58" t="s">
        <v>1565</v>
      </c>
      <c r="D198" s="57">
        <v>2021</v>
      </c>
      <c r="E198" s="70" t="s">
        <v>1560</v>
      </c>
      <c r="F198" s="59" t="s">
        <v>2454</v>
      </c>
      <c r="G198" s="71" t="s">
        <v>2455</v>
      </c>
      <c r="H198" s="57">
        <v>5</v>
      </c>
      <c r="I198" s="57">
        <v>5</v>
      </c>
      <c r="J198" s="60" t="s">
        <v>1521</v>
      </c>
      <c r="K198" s="59">
        <v>43924768</v>
      </c>
      <c r="L198" s="72" t="s">
        <v>2456</v>
      </c>
      <c r="M198" s="60">
        <v>3115515954</v>
      </c>
      <c r="N198" s="60">
        <v>3012301489</v>
      </c>
      <c r="O198" s="60">
        <v>1033737315</v>
      </c>
      <c r="P198" s="60" t="s">
        <v>2457</v>
      </c>
      <c r="Q198" s="60">
        <v>3208656992</v>
      </c>
      <c r="R198" s="60">
        <v>17</v>
      </c>
      <c r="S198" s="60"/>
    </row>
    <row r="199" spans="1:19" ht="27" x14ac:dyDescent="0.3">
      <c r="A199" s="56">
        <v>978</v>
      </c>
      <c r="B199" s="57" t="s">
        <v>2458</v>
      </c>
      <c r="C199" s="58" t="s">
        <v>1765</v>
      </c>
      <c r="D199" s="57">
        <v>2022</v>
      </c>
      <c r="E199" s="70" t="s">
        <v>1518</v>
      </c>
      <c r="F199" s="59" t="s">
        <v>2459</v>
      </c>
      <c r="G199" s="71" t="s">
        <v>2460</v>
      </c>
      <c r="H199" s="57">
        <v>7</v>
      </c>
      <c r="I199" s="57">
        <v>7</v>
      </c>
      <c r="J199" s="60" t="s">
        <v>1521</v>
      </c>
      <c r="K199" s="59">
        <v>52353984</v>
      </c>
      <c r="L199" s="72" t="s">
        <v>2461</v>
      </c>
      <c r="M199" s="60">
        <v>52353984</v>
      </c>
      <c r="N199" s="60">
        <v>3204646156</v>
      </c>
      <c r="O199" s="60">
        <v>79720355</v>
      </c>
      <c r="P199" s="60" t="s">
        <v>2462</v>
      </c>
      <c r="Q199" s="60">
        <v>3152183884</v>
      </c>
      <c r="R199" s="60">
        <v>17</v>
      </c>
      <c r="S199" s="60"/>
    </row>
    <row r="200" spans="1:19" x14ac:dyDescent="0.25">
      <c r="A200" s="56">
        <v>565</v>
      </c>
      <c r="B200" s="57" t="s">
        <v>2463</v>
      </c>
      <c r="C200" s="58" t="s">
        <v>1502</v>
      </c>
      <c r="D200" s="57">
        <v>2020</v>
      </c>
      <c r="E200" s="58" t="s">
        <v>1657</v>
      </c>
      <c r="F200" s="59" t="s">
        <v>2464</v>
      </c>
      <c r="G200" s="60" t="s">
        <v>2465</v>
      </c>
      <c r="H200" s="57">
        <v>31</v>
      </c>
      <c r="I200" s="57">
        <v>31</v>
      </c>
      <c r="J200" s="60" t="s">
        <v>1487</v>
      </c>
      <c r="K200" s="60">
        <v>900843996</v>
      </c>
      <c r="L200" s="60" t="s">
        <v>1832</v>
      </c>
      <c r="M200" s="60">
        <v>3106983732</v>
      </c>
      <c r="N200" s="60">
        <v>3106983732</v>
      </c>
      <c r="O200" s="60" t="e">
        <v>#N/A</v>
      </c>
      <c r="P200" s="60" t="e">
        <v>#N/A</v>
      </c>
      <c r="Q200" s="60" t="e">
        <v>#N/A</v>
      </c>
      <c r="R200" s="60"/>
      <c r="S200" s="60"/>
    </row>
    <row r="201" spans="1:19" x14ac:dyDescent="0.25">
      <c r="A201" s="56">
        <v>941</v>
      </c>
      <c r="B201" s="57" t="s">
        <v>2466</v>
      </c>
      <c r="C201" s="58" t="s">
        <v>1765</v>
      </c>
      <c r="D201" s="57">
        <v>2023</v>
      </c>
      <c r="E201" s="58" t="s">
        <v>1518</v>
      </c>
      <c r="F201" s="59" t="s">
        <v>2467</v>
      </c>
      <c r="G201" s="60" t="s">
        <v>2468</v>
      </c>
      <c r="H201" s="57">
        <v>8</v>
      </c>
      <c r="I201" s="57">
        <v>8</v>
      </c>
      <c r="J201" s="60" t="s">
        <v>1521</v>
      </c>
      <c r="K201" s="60">
        <v>39546044</v>
      </c>
      <c r="L201" s="60" t="s">
        <v>2469</v>
      </c>
      <c r="M201" s="60">
        <v>3105549143</v>
      </c>
      <c r="N201" s="60">
        <v>3105549143</v>
      </c>
      <c r="O201" s="60">
        <v>1050570</v>
      </c>
      <c r="P201" s="60" t="s">
        <v>2470</v>
      </c>
      <c r="Q201" s="60">
        <v>3022701627</v>
      </c>
      <c r="R201" s="60">
        <v>17</v>
      </c>
      <c r="S201" s="60"/>
    </row>
    <row r="202" spans="1:19" x14ac:dyDescent="0.25">
      <c r="A202" s="56">
        <v>393</v>
      </c>
      <c r="B202" s="57" t="s">
        <v>2471</v>
      </c>
      <c r="C202" s="58" t="s">
        <v>1599</v>
      </c>
      <c r="D202" s="57">
        <v>2019</v>
      </c>
      <c r="E202" s="58" t="s">
        <v>1496</v>
      </c>
      <c r="F202" s="59" t="s">
        <v>2472</v>
      </c>
      <c r="G202" s="60" t="s">
        <v>2473</v>
      </c>
      <c r="H202" s="57">
        <v>44</v>
      </c>
      <c r="I202" s="57">
        <v>44</v>
      </c>
      <c r="J202" s="60" t="s">
        <v>1487</v>
      </c>
      <c r="K202" s="60">
        <v>80512510</v>
      </c>
      <c r="L202" s="60" t="s">
        <v>2474</v>
      </c>
      <c r="M202" s="60">
        <v>3142961767</v>
      </c>
      <c r="N202" s="60">
        <v>3142961767</v>
      </c>
      <c r="O202" s="60">
        <v>80512510</v>
      </c>
      <c r="P202" s="60" t="s">
        <v>2475</v>
      </c>
      <c r="Q202" s="60" t="s">
        <v>2476</v>
      </c>
      <c r="R202" s="60"/>
      <c r="S202" s="60"/>
    </row>
    <row r="203" spans="1:19" x14ac:dyDescent="0.25">
      <c r="A203" s="56">
        <v>942</v>
      </c>
      <c r="B203" s="57" t="s">
        <v>2477</v>
      </c>
      <c r="C203" s="58" t="s">
        <v>2478</v>
      </c>
      <c r="D203" s="57">
        <v>2023</v>
      </c>
      <c r="E203" s="58" t="s">
        <v>2479</v>
      </c>
      <c r="F203" s="59" t="s">
        <v>2480</v>
      </c>
      <c r="G203" s="60" t="s">
        <v>2481</v>
      </c>
      <c r="H203" s="57">
        <v>5</v>
      </c>
      <c r="I203" s="57">
        <v>5</v>
      </c>
      <c r="J203" s="60" t="s">
        <v>1521</v>
      </c>
      <c r="K203" s="60">
        <v>1022393496</v>
      </c>
      <c r="L203" s="60" t="s">
        <v>2482</v>
      </c>
      <c r="M203" s="60">
        <v>3196679905</v>
      </c>
      <c r="N203" s="60">
        <v>3196679905</v>
      </c>
      <c r="O203" s="60">
        <v>51892706</v>
      </c>
      <c r="P203" s="60" t="s">
        <v>2400</v>
      </c>
      <c r="Q203" s="60">
        <v>3102193664</v>
      </c>
      <c r="R203" s="60">
        <v>17</v>
      </c>
      <c r="S203" s="60"/>
    </row>
    <row r="204" spans="1:19" x14ac:dyDescent="0.25">
      <c r="A204" s="56">
        <v>588</v>
      </c>
      <c r="B204" s="57" t="s">
        <v>2483</v>
      </c>
      <c r="C204" s="58" t="s">
        <v>2484</v>
      </c>
      <c r="D204" s="57">
        <v>2022</v>
      </c>
      <c r="E204" s="58" t="s">
        <v>1496</v>
      </c>
      <c r="F204" s="59" t="s">
        <v>2485</v>
      </c>
      <c r="G204" s="60" t="s">
        <v>2486</v>
      </c>
      <c r="H204" s="57">
        <v>38</v>
      </c>
      <c r="I204" s="57">
        <v>38</v>
      </c>
      <c r="J204" s="60" t="s">
        <v>2487</v>
      </c>
      <c r="K204" s="60" t="s">
        <v>2488</v>
      </c>
      <c r="L204" s="60" t="s">
        <v>2489</v>
      </c>
      <c r="M204" s="60">
        <v>4280666</v>
      </c>
      <c r="N204" s="60" t="s">
        <v>2490</v>
      </c>
      <c r="O204" s="60" t="e">
        <v>#N/A</v>
      </c>
      <c r="P204" s="60" t="e">
        <v>#N/A</v>
      </c>
      <c r="Q204" s="60" t="e">
        <v>#N/A</v>
      </c>
      <c r="R204" s="60"/>
      <c r="S204" s="60" t="s">
        <v>1582</v>
      </c>
    </row>
    <row r="205" spans="1:19" x14ac:dyDescent="0.25">
      <c r="A205" s="56">
        <v>598</v>
      </c>
      <c r="B205" s="57" t="s">
        <v>2491</v>
      </c>
      <c r="C205" s="58" t="s">
        <v>2484</v>
      </c>
      <c r="D205" s="57">
        <v>2022</v>
      </c>
      <c r="E205" s="58" t="s">
        <v>1496</v>
      </c>
      <c r="F205" s="59" t="s">
        <v>2492</v>
      </c>
      <c r="G205" s="60" t="s">
        <v>2493</v>
      </c>
      <c r="H205" s="57">
        <v>38</v>
      </c>
      <c r="I205" s="57">
        <v>38</v>
      </c>
      <c r="J205" s="60" t="s">
        <v>2487</v>
      </c>
      <c r="K205" s="60" t="s">
        <v>2494</v>
      </c>
      <c r="L205" s="60" t="s">
        <v>2489</v>
      </c>
      <c r="M205" s="60">
        <v>4280666</v>
      </c>
      <c r="N205" s="60" t="s">
        <v>2490</v>
      </c>
      <c r="O205" s="60" t="e">
        <v>#N/A</v>
      </c>
      <c r="P205" s="60" t="e">
        <v>#N/A</v>
      </c>
      <c r="Q205" s="60" t="e">
        <v>#N/A</v>
      </c>
      <c r="R205" s="60"/>
      <c r="S205" s="60" t="s">
        <v>1582</v>
      </c>
    </row>
    <row r="206" spans="1:19" x14ac:dyDescent="0.25">
      <c r="A206" s="56">
        <v>475</v>
      </c>
      <c r="B206" s="57" t="s">
        <v>2495</v>
      </c>
      <c r="C206" s="58" t="s">
        <v>1599</v>
      </c>
      <c r="D206" s="57">
        <v>2019</v>
      </c>
      <c r="E206" s="58" t="s">
        <v>1496</v>
      </c>
      <c r="F206" s="59" t="s">
        <v>2496</v>
      </c>
      <c r="G206" s="60" t="s">
        <v>2497</v>
      </c>
      <c r="H206" s="57">
        <v>47</v>
      </c>
      <c r="I206" s="57">
        <v>47</v>
      </c>
      <c r="J206" s="60" t="s">
        <v>1487</v>
      </c>
      <c r="K206" s="60">
        <v>800126471</v>
      </c>
      <c r="L206" s="60" t="s">
        <v>1608</v>
      </c>
      <c r="M206" s="60">
        <v>3118830</v>
      </c>
      <c r="N206" s="60">
        <v>3203001319</v>
      </c>
      <c r="O206" s="60">
        <v>79883156</v>
      </c>
      <c r="P206" s="60" t="s">
        <v>2498</v>
      </c>
      <c r="Q206" s="60">
        <v>3202448568</v>
      </c>
      <c r="R206" s="60"/>
      <c r="S206" s="60" t="s">
        <v>1539</v>
      </c>
    </row>
    <row r="207" spans="1:19" x14ac:dyDescent="0.25">
      <c r="A207" s="56">
        <v>392</v>
      </c>
      <c r="B207" s="57" t="s">
        <v>2499</v>
      </c>
      <c r="C207" s="58" t="s">
        <v>1599</v>
      </c>
      <c r="D207" s="57">
        <v>2019</v>
      </c>
      <c r="E207" s="58" t="s">
        <v>1496</v>
      </c>
      <c r="F207" s="59" t="s">
        <v>2500</v>
      </c>
      <c r="G207" s="60" t="s">
        <v>2501</v>
      </c>
      <c r="H207" s="57">
        <v>47</v>
      </c>
      <c r="I207" s="57">
        <v>45</v>
      </c>
      <c r="J207" s="60" t="s">
        <v>1487</v>
      </c>
      <c r="K207" s="60">
        <v>19123265</v>
      </c>
      <c r="L207" s="60" t="s">
        <v>1537</v>
      </c>
      <c r="M207" s="60">
        <v>2259212</v>
      </c>
      <c r="N207" s="60">
        <v>3203001317</v>
      </c>
      <c r="O207" s="60">
        <v>80203312</v>
      </c>
      <c r="P207" s="60" t="s">
        <v>2502</v>
      </c>
      <c r="Q207" s="60">
        <v>0</v>
      </c>
      <c r="R207" s="60"/>
      <c r="S207" s="60" t="s">
        <v>1539</v>
      </c>
    </row>
    <row r="208" spans="1:19" x14ac:dyDescent="0.25">
      <c r="A208" s="56">
        <v>459</v>
      </c>
      <c r="B208" s="57" t="s">
        <v>2503</v>
      </c>
      <c r="C208" s="58" t="s">
        <v>1502</v>
      </c>
      <c r="D208" s="57">
        <v>2023</v>
      </c>
      <c r="E208" s="58" t="s">
        <v>1496</v>
      </c>
      <c r="F208" s="59" t="s">
        <v>2504</v>
      </c>
      <c r="G208" s="60" t="s">
        <v>2505</v>
      </c>
      <c r="H208" s="57">
        <v>41</v>
      </c>
      <c r="I208" s="57">
        <v>41</v>
      </c>
      <c r="J208" s="60" t="s">
        <v>1487</v>
      </c>
      <c r="K208" s="60">
        <v>1015392785</v>
      </c>
      <c r="L208" s="60" t="s">
        <v>2506</v>
      </c>
      <c r="M208" s="60">
        <v>3164967408</v>
      </c>
      <c r="N208" s="60">
        <v>3164967408</v>
      </c>
      <c r="O208" s="60">
        <v>75076595</v>
      </c>
      <c r="P208" s="60" t="s">
        <v>2507</v>
      </c>
      <c r="Q208" s="60">
        <v>3132696991</v>
      </c>
      <c r="R208" s="60"/>
      <c r="S208" s="60"/>
    </row>
    <row r="209" spans="1:19" x14ac:dyDescent="0.25">
      <c r="A209" s="56">
        <v>566</v>
      </c>
      <c r="B209" s="57" t="s">
        <v>2508</v>
      </c>
      <c r="C209" s="58" t="s">
        <v>2509</v>
      </c>
      <c r="D209" s="57">
        <v>2023</v>
      </c>
      <c r="E209" s="58" t="s">
        <v>1496</v>
      </c>
      <c r="F209" s="59" t="s">
        <v>2510</v>
      </c>
      <c r="G209" s="60" t="s">
        <v>2511</v>
      </c>
      <c r="H209" s="57">
        <v>46</v>
      </c>
      <c r="I209" s="57">
        <v>46</v>
      </c>
      <c r="J209" s="60" t="s">
        <v>1487</v>
      </c>
      <c r="K209" s="60" t="s">
        <v>2512</v>
      </c>
      <c r="L209" s="60" t="s">
        <v>2513</v>
      </c>
      <c r="M209" s="60">
        <v>7271613</v>
      </c>
      <c r="N209" s="60">
        <v>3112088657</v>
      </c>
      <c r="O209" s="60">
        <v>10229611061</v>
      </c>
      <c r="P209" s="60" t="s">
        <v>2348</v>
      </c>
      <c r="Q209" s="60" t="e">
        <v>#N/A</v>
      </c>
      <c r="R209" s="60"/>
      <c r="S209" s="60"/>
    </row>
    <row r="210" spans="1:19" x14ac:dyDescent="0.25">
      <c r="A210" s="56">
        <v>982</v>
      </c>
      <c r="B210" s="57" t="s">
        <v>2514</v>
      </c>
      <c r="C210" s="58" t="s">
        <v>1524</v>
      </c>
      <c r="D210" s="57">
        <v>2015</v>
      </c>
      <c r="E210" s="58" t="s">
        <v>1518</v>
      </c>
      <c r="F210" s="59" t="s">
        <v>2515</v>
      </c>
      <c r="G210" s="60" t="s">
        <v>2516</v>
      </c>
      <c r="H210" s="57">
        <v>8</v>
      </c>
      <c r="I210" s="57">
        <v>8</v>
      </c>
      <c r="J210" s="60" t="s">
        <v>1487</v>
      </c>
      <c r="K210" s="60">
        <v>80170516</v>
      </c>
      <c r="L210" s="60" t="s">
        <v>2077</v>
      </c>
      <c r="M210" s="60">
        <v>3108776502</v>
      </c>
      <c r="N210" s="60">
        <v>3108776502</v>
      </c>
      <c r="O210" s="60">
        <v>80170516</v>
      </c>
      <c r="P210" s="60" t="s">
        <v>2517</v>
      </c>
      <c r="Q210" s="60">
        <v>0</v>
      </c>
      <c r="R210" s="60">
        <v>17</v>
      </c>
      <c r="S210" s="60"/>
    </row>
    <row r="211" spans="1:19" x14ac:dyDescent="0.25">
      <c r="A211" s="56">
        <v>462</v>
      </c>
      <c r="B211" s="57" t="s">
        <v>2518</v>
      </c>
      <c r="C211" s="58" t="s">
        <v>1565</v>
      </c>
      <c r="D211" s="57">
        <v>2023</v>
      </c>
      <c r="E211" s="58" t="s">
        <v>1484</v>
      </c>
      <c r="F211" s="59" t="s">
        <v>2519</v>
      </c>
      <c r="G211" s="60" t="s">
        <v>2520</v>
      </c>
      <c r="H211" s="57">
        <v>13</v>
      </c>
      <c r="I211" s="57">
        <v>13</v>
      </c>
      <c r="J211" s="60" t="s">
        <v>1487</v>
      </c>
      <c r="K211" s="60" t="s">
        <v>2521</v>
      </c>
      <c r="L211" s="60" t="s">
        <v>1608</v>
      </c>
      <c r="M211" s="60">
        <v>3118830</v>
      </c>
      <c r="N211" s="60">
        <v>3203001319</v>
      </c>
      <c r="O211" s="60">
        <v>1007387569</v>
      </c>
      <c r="P211" s="60" t="s">
        <v>1962</v>
      </c>
      <c r="Q211" s="60">
        <v>3229252787</v>
      </c>
      <c r="R211" s="60"/>
      <c r="S211" s="60" t="s">
        <v>1539</v>
      </c>
    </row>
    <row r="212" spans="1:19" x14ac:dyDescent="0.25">
      <c r="A212" s="56">
        <v>403</v>
      </c>
      <c r="B212" s="57" t="s">
        <v>2522</v>
      </c>
      <c r="C212" s="58" t="s">
        <v>1599</v>
      </c>
      <c r="D212" s="57">
        <v>2023</v>
      </c>
      <c r="E212" s="60" t="s">
        <v>1484</v>
      </c>
      <c r="F212" s="73">
        <v>65195835487311</v>
      </c>
      <c r="G212" s="73" t="s">
        <v>2523</v>
      </c>
      <c r="H212" s="74">
        <v>13</v>
      </c>
      <c r="I212" s="57">
        <v>13</v>
      </c>
      <c r="J212" s="58" t="s">
        <v>1487</v>
      </c>
      <c r="K212" s="60" t="s">
        <v>2521</v>
      </c>
      <c r="L212" s="60" t="s">
        <v>1608</v>
      </c>
      <c r="M212" s="60">
        <v>3118830</v>
      </c>
      <c r="N212" s="60">
        <v>3203001319</v>
      </c>
      <c r="O212" s="60">
        <v>1000321636</v>
      </c>
      <c r="P212" s="60" t="s">
        <v>2524</v>
      </c>
      <c r="Q212" s="60">
        <v>3112636011</v>
      </c>
      <c r="R212" s="60"/>
      <c r="S212" s="60" t="s">
        <v>1539</v>
      </c>
    </row>
    <row r="213" spans="1:19" x14ac:dyDescent="0.25">
      <c r="A213" s="56">
        <v>404</v>
      </c>
      <c r="B213" s="57" t="s">
        <v>2525</v>
      </c>
      <c r="C213" s="58" t="s">
        <v>1599</v>
      </c>
      <c r="D213" s="57">
        <v>2023</v>
      </c>
      <c r="E213" s="60" t="s">
        <v>1484</v>
      </c>
      <c r="F213" s="73">
        <v>65195835486709</v>
      </c>
      <c r="G213" s="73" t="s">
        <v>2526</v>
      </c>
      <c r="H213" s="57">
        <v>13</v>
      </c>
      <c r="I213" s="57">
        <v>13</v>
      </c>
      <c r="J213" s="58" t="s">
        <v>1487</v>
      </c>
      <c r="K213" s="60" t="s">
        <v>2521</v>
      </c>
      <c r="L213" s="60" t="s">
        <v>1608</v>
      </c>
      <c r="M213" s="60">
        <v>3118830</v>
      </c>
      <c r="N213" s="60">
        <v>3203001319</v>
      </c>
      <c r="O213" s="60">
        <v>1014213737</v>
      </c>
      <c r="P213" s="60" t="s">
        <v>2527</v>
      </c>
      <c r="Q213" s="60"/>
      <c r="R213" s="60">
        <v>17</v>
      </c>
      <c r="S213" s="60" t="s">
        <v>1539</v>
      </c>
    </row>
    <row r="214" spans="1:19" x14ac:dyDescent="0.25">
      <c r="A214" s="56">
        <v>405</v>
      </c>
      <c r="B214" s="57" t="s">
        <v>2528</v>
      </c>
      <c r="C214" s="58" t="s">
        <v>1599</v>
      </c>
      <c r="D214" s="57">
        <v>2023</v>
      </c>
      <c r="E214" s="60" t="s">
        <v>1484</v>
      </c>
      <c r="F214" s="73">
        <v>65195835486715</v>
      </c>
      <c r="G214" s="73" t="s">
        <v>2529</v>
      </c>
      <c r="H214" s="57">
        <v>13</v>
      </c>
      <c r="I214" s="57">
        <v>13</v>
      </c>
      <c r="J214" s="58" t="s">
        <v>1487</v>
      </c>
      <c r="K214" s="60" t="s">
        <v>2521</v>
      </c>
      <c r="L214" s="60" t="s">
        <v>1608</v>
      </c>
      <c r="M214" s="60">
        <v>3118830</v>
      </c>
      <c r="N214" s="60">
        <v>3203001319</v>
      </c>
      <c r="O214" s="60">
        <v>1070013060</v>
      </c>
      <c r="P214" s="60" t="s">
        <v>2530</v>
      </c>
      <c r="Q214" s="60"/>
      <c r="R214" s="60"/>
      <c r="S214" s="60" t="s">
        <v>1539</v>
      </c>
    </row>
    <row r="215" spans="1:19" x14ac:dyDescent="0.25">
      <c r="A215" s="56">
        <v>944</v>
      </c>
      <c r="B215" s="57" t="s">
        <v>2531</v>
      </c>
      <c r="C215" s="58" t="s">
        <v>1765</v>
      </c>
      <c r="D215" s="57">
        <v>2023</v>
      </c>
      <c r="E215" s="60" t="s">
        <v>1518</v>
      </c>
      <c r="F215" s="73" t="s">
        <v>2532</v>
      </c>
      <c r="G215" s="73" t="s">
        <v>2533</v>
      </c>
      <c r="H215" s="57">
        <v>9</v>
      </c>
      <c r="I215" s="57">
        <v>9</v>
      </c>
      <c r="J215" s="58" t="s">
        <v>1521</v>
      </c>
      <c r="K215" s="60">
        <v>1032385139</v>
      </c>
      <c r="L215" s="60" t="s">
        <v>2534</v>
      </c>
      <c r="M215" s="60">
        <v>3103197567</v>
      </c>
      <c r="N215" s="60">
        <v>3103197567</v>
      </c>
      <c r="O215" s="60">
        <v>1032385139</v>
      </c>
      <c r="P215" s="60" t="s">
        <v>2534</v>
      </c>
      <c r="Q215" s="60">
        <v>3103197567</v>
      </c>
      <c r="R215" s="60">
        <v>17</v>
      </c>
      <c r="S215" s="60" t="s">
        <v>2535</v>
      </c>
    </row>
    <row r="216" spans="1:19" x14ac:dyDescent="0.25">
      <c r="A216" s="56">
        <v>986</v>
      </c>
      <c r="B216" s="57" t="s">
        <v>2536</v>
      </c>
      <c r="C216" s="58" t="s">
        <v>1765</v>
      </c>
      <c r="D216" s="57">
        <v>2023</v>
      </c>
      <c r="E216" s="60" t="s">
        <v>1518</v>
      </c>
      <c r="F216" s="73" t="s">
        <v>2537</v>
      </c>
      <c r="G216" s="73" t="s">
        <v>2538</v>
      </c>
      <c r="H216" s="57">
        <v>9</v>
      </c>
      <c r="I216" s="57">
        <v>9</v>
      </c>
      <c r="J216" s="58" t="s">
        <v>1521</v>
      </c>
      <c r="K216" s="60">
        <v>1056688148</v>
      </c>
      <c r="L216" s="60" t="s">
        <v>2539</v>
      </c>
      <c r="M216" s="60">
        <v>3156715964</v>
      </c>
      <c r="N216" s="60">
        <v>3156715964</v>
      </c>
      <c r="O216" s="60">
        <v>1069832344</v>
      </c>
      <c r="P216" s="60" t="s">
        <v>2540</v>
      </c>
      <c r="Q216" s="60"/>
      <c r="R216" s="60">
        <v>17</v>
      </c>
      <c r="S216" s="60" t="s">
        <v>1539</v>
      </c>
    </row>
    <row r="217" spans="1:19" x14ac:dyDescent="0.25">
      <c r="A217" s="56">
        <v>406</v>
      </c>
      <c r="B217" s="57" t="s">
        <v>2541</v>
      </c>
      <c r="C217" s="58" t="s">
        <v>1502</v>
      </c>
      <c r="D217" s="57">
        <v>2023</v>
      </c>
      <c r="E217" s="60" t="s">
        <v>1496</v>
      </c>
      <c r="F217" s="73"/>
      <c r="G217" s="73"/>
      <c r="H217" s="57">
        <v>40</v>
      </c>
      <c r="I217" s="57">
        <v>40</v>
      </c>
      <c r="J217" s="58" t="s">
        <v>1487</v>
      </c>
      <c r="K217" s="60" t="s">
        <v>2521</v>
      </c>
      <c r="L217" s="60" t="s">
        <v>1608</v>
      </c>
      <c r="M217" s="60">
        <v>3118830</v>
      </c>
      <c r="N217" s="60">
        <v>3203001319</v>
      </c>
      <c r="O217" s="60">
        <v>15515575</v>
      </c>
      <c r="P217" s="60" t="s">
        <v>2542</v>
      </c>
      <c r="Q217" s="60" t="e">
        <v>#N/A</v>
      </c>
      <c r="R217" s="60">
        <v>45</v>
      </c>
      <c r="S217" s="60" t="s">
        <v>1539</v>
      </c>
    </row>
    <row r="218" spans="1:19" x14ac:dyDescent="0.25">
      <c r="A218" s="56">
        <v>385</v>
      </c>
      <c r="B218" s="57"/>
      <c r="C218" s="58"/>
      <c r="D218" s="57"/>
      <c r="E218" s="60"/>
      <c r="F218" s="73"/>
      <c r="G218" s="73"/>
      <c r="H218" s="57"/>
      <c r="I218" s="57"/>
      <c r="J218" s="58"/>
      <c r="K218" s="60">
        <v>19123265</v>
      </c>
      <c r="L218" s="60" t="s">
        <v>1537</v>
      </c>
      <c r="M218" s="60">
        <v>2259212</v>
      </c>
      <c r="N218" s="60">
        <v>3203001317</v>
      </c>
      <c r="O218" s="60" t="e">
        <v>#N/A</v>
      </c>
      <c r="P218" s="60" t="e">
        <v>#N/A</v>
      </c>
      <c r="Q218" s="60" t="e">
        <v>#N/A</v>
      </c>
      <c r="R218" s="60"/>
      <c r="S218" s="60"/>
    </row>
    <row r="219" spans="1:19" x14ac:dyDescent="0.25">
      <c r="A219" s="56">
        <v>387</v>
      </c>
      <c r="B219" s="75" t="s">
        <v>2543</v>
      </c>
      <c r="C219" s="76" t="s">
        <v>1509</v>
      </c>
      <c r="D219" s="77">
        <v>2023</v>
      </c>
      <c r="E219" s="76" t="s">
        <v>1496</v>
      </c>
      <c r="F219" s="78"/>
      <c r="G219" s="78"/>
      <c r="H219" s="57">
        <v>40</v>
      </c>
      <c r="I219" s="79">
        <v>40</v>
      </c>
      <c r="J219" s="76" t="s">
        <v>1487</v>
      </c>
      <c r="K219" s="78">
        <v>19123265</v>
      </c>
      <c r="L219" s="80" t="s">
        <v>1537</v>
      </c>
      <c r="M219" s="78"/>
      <c r="N219" s="78"/>
      <c r="O219" s="76"/>
      <c r="P219" s="76"/>
      <c r="Q219" s="78"/>
      <c r="R219" s="78"/>
      <c r="S219" s="60" t="s">
        <v>1539</v>
      </c>
    </row>
    <row r="220" spans="1:19" x14ac:dyDescent="0.25">
      <c r="A220" s="56">
        <v>394</v>
      </c>
      <c r="B220" s="57" t="s">
        <v>2544</v>
      </c>
      <c r="C220" s="58" t="s">
        <v>1502</v>
      </c>
      <c r="D220" s="57">
        <v>2023</v>
      </c>
      <c r="E220" s="60" t="s">
        <v>1496</v>
      </c>
      <c r="F220" s="73"/>
      <c r="G220" s="73"/>
      <c r="H220" s="57"/>
      <c r="I220" s="57"/>
      <c r="J220" s="58" t="s">
        <v>1487</v>
      </c>
      <c r="K220" s="60">
        <v>19123265</v>
      </c>
      <c r="L220" s="60" t="s">
        <v>1537</v>
      </c>
      <c r="M220" s="60">
        <v>2259212</v>
      </c>
      <c r="N220" s="60">
        <v>3203001317</v>
      </c>
      <c r="O220" s="60">
        <v>5970569</v>
      </c>
      <c r="P220" s="60" t="s">
        <v>2545</v>
      </c>
      <c r="Q220" s="60" t="e">
        <v>#N/A</v>
      </c>
      <c r="R220" s="60"/>
      <c r="S220" s="60"/>
    </row>
    <row r="221" spans="1:19" x14ac:dyDescent="0.25">
      <c r="A221" s="56">
        <v>474</v>
      </c>
      <c r="B221" s="57"/>
      <c r="C221" s="58"/>
      <c r="D221" s="57"/>
      <c r="E221" s="60"/>
      <c r="F221" s="73"/>
      <c r="G221" s="73"/>
      <c r="H221" s="57"/>
      <c r="I221" s="57"/>
      <c r="J221" s="58"/>
      <c r="K221" s="60">
        <v>52493549</v>
      </c>
      <c r="L221" s="60" t="s">
        <v>1711</v>
      </c>
      <c r="M221" s="60">
        <v>3118830</v>
      </c>
      <c r="N221" s="60">
        <v>3203001319</v>
      </c>
      <c r="O221" s="60" t="e">
        <v>#N/A</v>
      </c>
      <c r="P221" s="60" t="e">
        <v>#N/A</v>
      </c>
      <c r="Q221" s="60" t="e">
        <v>#N/A</v>
      </c>
      <c r="R221" s="60"/>
      <c r="S221" s="60"/>
    </row>
    <row r="222" spans="1:19" x14ac:dyDescent="0.25">
      <c r="A222" s="56">
        <v>476</v>
      </c>
      <c r="B222" s="81" t="s">
        <v>2546</v>
      </c>
      <c r="C222" s="82" t="s">
        <v>1509</v>
      </c>
      <c r="D222" s="83">
        <v>2023</v>
      </c>
      <c r="E222" s="76" t="s">
        <v>1496</v>
      </c>
      <c r="H222" s="84">
        <v>35</v>
      </c>
      <c r="I222" s="85">
        <v>35</v>
      </c>
      <c r="J222" s="82" t="s">
        <v>1487</v>
      </c>
      <c r="L222" s="86" t="s">
        <v>2547</v>
      </c>
      <c r="O222" s="82">
        <v>79656811</v>
      </c>
      <c r="P222" s="82" t="s">
        <v>2548</v>
      </c>
      <c r="Q222">
        <v>3136114788</v>
      </c>
      <c r="S222" s="60"/>
    </row>
    <row r="223" spans="1:19" x14ac:dyDescent="0.25">
      <c r="A223" s="56">
        <v>383</v>
      </c>
      <c r="B223" s="57"/>
      <c r="C223" s="58"/>
      <c r="D223" s="57"/>
      <c r="E223" s="60"/>
      <c r="F223" s="73"/>
      <c r="G223" s="73"/>
      <c r="H223" s="57"/>
      <c r="I223" s="57"/>
      <c r="J223" s="58"/>
      <c r="K223" s="60" t="s">
        <v>1543</v>
      </c>
      <c r="L223" s="60" t="s">
        <v>1544</v>
      </c>
      <c r="M223" s="60">
        <v>2259212</v>
      </c>
      <c r="N223" s="60">
        <v>3203001317</v>
      </c>
      <c r="O223" s="60" t="e">
        <v>#N/A</v>
      </c>
      <c r="P223" s="60" t="e">
        <v>#N/A</v>
      </c>
      <c r="Q223" s="60" t="e">
        <v>#N/A</v>
      </c>
      <c r="R223" s="60"/>
      <c r="S223" s="60"/>
    </row>
    <row r="224" spans="1:19" x14ac:dyDescent="0.25">
      <c r="A224" s="56">
        <v>2835</v>
      </c>
      <c r="B224" s="57" t="s">
        <v>2549</v>
      </c>
      <c r="C224" s="58" t="s">
        <v>1490</v>
      </c>
      <c r="D224" s="77">
        <v>2014</v>
      </c>
      <c r="E224" s="76" t="s">
        <v>1484</v>
      </c>
      <c r="F224" s="73" t="s">
        <v>2550</v>
      </c>
      <c r="G224" s="73" t="s">
        <v>2551</v>
      </c>
      <c r="H224" s="79">
        <v>12</v>
      </c>
      <c r="I224" s="79">
        <v>12</v>
      </c>
      <c r="J224" s="76" t="s">
        <v>1487</v>
      </c>
      <c r="K224" s="87">
        <v>1056688148</v>
      </c>
      <c r="L224" s="76" t="s">
        <v>2552</v>
      </c>
      <c r="M224" s="60"/>
      <c r="N224" s="76">
        <v>3156715964</v>
      </c>
      <c r="O224" s="60">
        <v>1071330229</v>
      </c>
      <c r="P224" s="60" t="s">
        <v>2553</v>
      </c>
      <c r="Q224" s="60">
        <v>3004943372</v>
      </c>
      <c r="R224" s="60"/>
      <c r="S224" s="60" t="s">
        <v>2535</v>
      </c>
    </row>
    <row r="225" spans="1:19" ht="15.75" x14ac:dyDescent="0.3">
      <c r="A225" s="57">
        <v>2817</v>
      </c>
      <c r="B225" s="88">
        <v>2817</v>
      </c>
      <c r="C225" s="76" t="s">
        <v>1490</v>
      </c>
      <c r="D225" s="79">
        <v>2014</v>
      </c>
      <c r="E225" s="76" t="s">
        <v>1484</v>
      </c>
      <c r="F225" s="89"/>
      <c r="G225" s="60"/>
      <c r="H225" s="79">
        <v>12</v>
      </c>
      <c r="I225" s="79">
        <v>12</v>
      </c>
      <c r="J225" s="76" t="s">
        <v>1487</v>
      </c>
      <c r="K225" s="87">
        <v>80169341</v>
      </c>
      <c r="L225" s="76" t="s">
        <v>2554</v>
      </c>
      <c r="M225" s="76">
        <v>5196912</v>
      </c>
      <c r="N225" s="76" t="s">
        <v>2555</v>
      </c>
      <c r="O225" s="87">
        <v>80169341</v>
      </c>
      <c r="P225" s="76" t="s">
        <v>2554</v>
      </c>
      <c r="Q225" s="76" t="s">
        <v>2555</v>
      </c>
      <c r="R225" s="60"/>
      <c r="S225" s="60" t="s">
        <v>1539</v>
      </c>
    </row>
    <row r="226" spans="1:19" ht="15.75" x14ac:dyDescent="0.3">
      <c r="A226" s="57">
        <v>2287</v>
      </c>
      <c r="B226" s="75" t="s">
        <v>2556</v>
      </c>
      <c r="C226" s="76" t="s">
        <v>1945</v>
      </c>
      <c r="D226" s="79">
        <v>2015</v>
      </c>
      <c r="E226" s="76" t="s">
        <v>1518</v>
      </c>
      <c r="F226" s="89"/>
      <c r="G226" s="60"/>
      <c r="H226" s="79">
        <v>4</v>
      </c>
      <c r="I226" s="79">
        <v>4</v>
      </c>
      <c r="J226" s="76" t="s">
        <v>1521</v>
      </c>
      <c r="K226" s="90">
        <v>79805141</v>
      </c>
      <c r="L226" s="80" t="s">
        <v>2557</v>
      </c>
      <c r="M226" s="76"/>
      <c r="N226" s="76">
        <v>3203475655</v>
      </c>
      <c r="O226" s="90">
        <v>79805141</v>
      </c>
      <c r="P226" s="80" t="s">
        <v>2557</v>
      </c>
      <c r="Q226" s="76">
        <v>3203475655</v>
      </c>
      <c r="R226" s="76"/>
      <c r="S226" s="60" t="s">
        <v>1539</v>
      </c>
    </row>
    <row r="227" spans="1:19" ht="15.75" x14ac:dyDescent="0.3">
      <c r="A227" s="57">
        <v>2781</v>
      </c>
      <c r="B227" s="75" t="s">
        <v>2558</v>
      </c>
      <c r="C227" s="76" t="s">
        <v>1765</v>
      </c>
      <c r="D227" s="79">
        <v>2020</v>
      </c>
      <c r="E227" s="76" t="s">
        <v>1518</v>
      </c>
      <c r="F227" s="89"/>
      <c r="G227" s="60"/>
      <c r="H227" s="79">
        <v>7</v>
      </c>
      <c r="I227" s="79">
        <v>7</v>
      </c>
      <c r="J227" s="76" t="s">
        <v>1521</v>
      </c>
      <c r="K227" s="90">
        <v>79805141</v>
      </c>
      <c r="L227" s="80" t="s">
        <v>2557</v>
      </c>
      <c r="M227" s="76"/>
      <c r="N227" s="76">
        <v>3203475655</v>
      </c>
      <c r="O227" s="90">
        <v>79805141</v>
      </c>
      <c r="P227" s="80" t="s">
        <v>2557</v>
      </c>
      <c r="Q227" s="76">
        <v>3203475655</v>
      </c>
      <c r="R227" s="76"/>
      <c r="S227" s="60" t="s">
        <v>1539</v>
      </c>
    </row>
    <row r="228" spans="1:19" ht="15.75" x14ac:dyDescent="0.3">
      <c r="A228" s="57">
        <v>2911</v>
      </c>
      <c r="B228" s="72" t="s">
        <v>2559</v>
      </c>
      <c r="C228" s="72" t="s">
        <v>1565</v>
      </c>
      <c r="D228" s="79">
        <v>2019</v>
      </c>
      <c r="E228" s="76" t="s">
        <v>1518</v>
      </c>
      <c r="F228" s="89" t="s">
        <v>2560</v>
      </c>
      <c r="G228" s="60" t="s">
        <v>2561</v>
      </c>
      <c r="H228" s="79">
        <v>7</v>
      </c>
      <c r="I228" s="79">
        <v>7</v>
      </c>
      <c r="J228" s="76" t="s">
        <v>1521</v>
      </c>
      <c r="K228" s="60">
        <v>52994690</v>
      </c>
      <c r="L228" s="60" t="s">
        <v>2137</v>
      </c>
      <c r="M228" s="60">
        <v>3107566009</v>
      </c>
      <c r="N228" s="60">
        <v>3107566009</v>
      </c>
      <c r="O228" s="60">
        <v>1000618665</v>
      </c>
      <c r="P228" s="60" t="s">
        <v>2562</v>
      </c>
      <c r="Q228" s="60">
        <v>3107566009</v>
      </c>
      <c r="R228" s="76">
        <v>15</v>
      </c>
      <c r="S228" s="60" t="s">
        <v>1539</v>
      </c>
    </row>
    <row r="229" spans="1:19" ht="15.75" x14ac:dyDescent="0.3">
      <c r="A229" s="57">
        <v>2813</v>
      </c>
      <c r="B229" s="72" t="s">
        <v>2563</v>
      </c>
      <c r="C229" s="72" t="s">
        <v>1565</v>
      </c>
      <c r="D229" s="79">
        <v>2019</v>
      </c>
      <c r="E229" s="76" t="s">
        <v>1518</v>
      </c>
      <c r="F229" s="89" t="s">
        <v>2564</v>
      </c>
      <c r="G229" s="60" t="s">
        <v>2565</v>
      </c>
      <c r="H229" s="79">
        <v>5</v>
      </c>
      <c r="I229" s="79">
        <v>5</v>
      </c>
      <c r="J229" s="76" t="s">
        <v>1521</v>
      </c>
      <c r="K229" s="60">
        <v>79580228</v>
      </c>
      <c r="L229" s="60" t="s">
        <v>2182</v>
      </c>
      <c r="M229" s="60">
        <v>8219722</v>
      </c>
      <c r="N229" s="60">
        <v>3002156871</v>
      </c>
      <c r="O229" s="60">
        <v>79580228</v>
      </c>
      <c r="P229" s="60" t="s">
        <v>2182</v>
      </c>
      <c r="Q229" s="60">
        <v>3002156871</v>
      </c>
      <c r="R229" s="60">
        <v>17</v>
      </c>
      <c r="S229" s="60"/>
    </row>
    <row r="230" spans="1:19" x14ac:dyDescent="0.25">
      <c r="A230" s="57">
        <v>2464</v>
      </c>
      <c r="B230" s="75" t="s">
        <v>2566</v>
      </c>
      <c r="C230" s="76" t="s">
        <v>1565</v>
      </c>
      <c r="D230" s="79">
        <v>2016</v>
      </c>
      <c r="E230" s="76" t="s">
        <v>1518</v>
      </c>
      <c r="F230" s="76"/>
      <c r="G230" s="79"/>
      <c r="H230" s="79">
        <v>5</v>
      </c>
      <c r="I230" s="79">
        <v>5</v>
      </c>
      <c r="J230" s="76" t="s">
        <v>1521</v>
      </c>
      <c r="K230" s="90">
        <v>77130600</v>
      </c>
      <c r="L230" s="80" t="s">
        <v>2567</v>
      </c>
      <c r="M230" s="76">
        <v>37513418</v>
      </c>
      <c r="N230" s="76">
        <v>3152622474</v>
      </c>
      <c r="O230" s="90">
        <v>77130600</v>
      </c>
      <c r="P230" s="80" t="s">
        <v>2567</v>
      </c>
      <c r="Q230" s="76">
        <v>37513418</v>
      </c>
      <c r="R230" s="76">
        <v>3156443635</v>
      </c>
      <c r="S230" s="60"/>
    </row>
    <row r="231" spans="1:19" ht="15.75" x14ac:dyDescent="0.3">
      <c r="A231" s="57">
        <v>2875</v>
      </c>
      <c r="B231" s="75" t="s">
        <v>2568</v>
      </c>
      <c r="C231" s="76" t="s">
        <v>1565</v>
      </c>
      <c r="D231" s="79">
        <v>2018</v>
      </c>
      <c r="E231" s="76" t="s">
        <v>1518</v>
      </c>
      <c r="F231" s="89"/>
      <c r="G231" s="60"/>
      <c r="H231" s="57"/>
      <c r="I231" s="57"/>
      <c r="J231" s="76" t="s">
        <v>1521</v>
      </c>
      <c r="K231" s="87">
        <v>1010186672</v>
      </c>
      <c r="L231" s="76" t="s">
        <v>2569</v>
      </c>
      <c r="M231" s="76">
        <v>3102654838</v>
      </c>
      <c r="N231" s="76">
        <v>3102654838</v>
      </c>
      <c r="O231" s="60">
        <v>1032416794</v>
      </c>
      <c r="P231" s="60" t="s">
        <v>2570</v>
      </c>
      <c r="Q231" s="60">
        <v>3054343241</v>
      </c>
      <c r="R231" s="60">
        <v>15</v>
      </c>
      <c r="S231" s="60" t="s">
        <v>1539</v>
      </c>
    </row>
    <row r="232" spans="1:19" ht="15.75" x14ac:dyDescent="0.3">
      <c r="A232" s="57">
        <v>2534</v>
      </c>
      <c r="B232" s="75" t="s">
        <v>2571</v>
      </c>
      <c r="C232" s="76" t="s">
        <v>2209</v>
      </c>
      <c r="D232" s="77">
        <v>2011</v>
      </c>
      <c r="E232" s="76" t="s">
        <v>1484</v>
      </c>
      <c r="F232" s="89"/>
      <c r="G232" s="60"/>
      <c r="H232" s="79">
        <v>12</v>
      </c>
      <c r="I232" s="79">
        <v>12</v>
      </c>
      <c r="J232" s="76" t="s">
        <v>1487</v>
      </c>
      <c r="K232" s="90">
        <v>1019147057</v>
      </c>
      <c r="L232" s="80" t="s">
        <v>2572</v>
      </c>
      <c r="M232" s="76">
        <v>6924151</v>
      </c>
      <c r="N232" s="60"/>
      <c r="O232" s="60">
        <v>79483460</v>
      </c>
      <c r="P232" s="60" t="s">
        <v>2573</v>
      </c>
      <c r="Q232" s="60">
        <v>3508037383</v>
      </c>
      <c r="R232" s="60">
        <v>20</v>
      </c>
      <c r="S232" s="60" t="s">
        <v>1539</v>
      </c>
    </row>
    <row r="233" spans="1:19" ht="15.75" x14ac:dyDescent="0.3">
      <c r="A233" s="91">
        <v>2865</v>
      </c>
      <c r="B233" s="75" t="s">
        <v>2574</v>
      </c>
      <c r="C233" s="76" t="s">
        <v>1565</v>
      </c>
      <c r="D233" s="77">
        <v>2017</v>
      </c>
      <c r="E233" s="76" t="s">
        <v>1518</v>
      </c>
      <c r="F233" s="89"/>
      <c r="G233" s="60"/>
      <c r="H233" s="57">
        <v>5</v>
      </c>
      <c r="I233" s="79">
        <v>5</v>
      </c>
      <c r="J233" s="76" t="s">
        <v>1521</v>
      </c>
      <c r="K233" s="90">
        <v>80926264</v>
      </c>
      <c r="L233" s="80" t="s">
        <v>2575</v>
      </c>
      <c r="M233" s="60"/>
      <c r="N233" s="76">
        <v>3162233852</v>
      </c>
      <c r="O233" s="76">
        <v>80926264</v>
      </c>
      <c r="P233" s="76" t="s">
        <v>2575</v>
      </c>
      <c r="Q233" s="92">
        <v>3162233852</v>
      </c>
      <c r="R233" s="92">
        <v>18</v>
      </c>
      <c r="S233" s="60" t="s">
        <v>1539</v>
      </c>
    </row>
    <row r="234" spans="1:19" ht="15.75" x14ac:dyDescent="0.3">
      <c r="A234" s="91">
        <v>2608</v>
      </c>
      <c r="B234" s="75" t="s">
        <v>2576</v>
      </c>
      <c r="C234" s="76" t="s">
        <v>2577</v>
      </c>
      <c r="D234" s="77">
        <v>2020</v>
      </c>
      <c r="E234" s="76" t="s">
        <v>1484</v>
      </c>
      <c r="F234" s="89"/>
      <c r="G234" s="60"/>
      <c r="H234" s="57">
        <v>19</v>
      </c>
      <c r="I234" s="79">
        <v>19</v>
      </c>
      <c r="J234" s="76" t="s">
        <v>1487</v>
      </c>
      <c r="K234" s="90">
        <v>41713624</v>
      </c>
      <c r="L234" s="80" t="s">
        <v>2578</v>
      </c>
      <c r="M234" s="60">
        <v>3143027013</v>
      </c>
      <c r="N234" s="76">
        <v>3143027013</v>
      </c>
      <c r="O234" s="76">
        <v>1022334440</v>
      </c>
      <c r="P234" s="76" t="s">
        <v>2311</v>
      </c>
      <c r="Q234" s="92">
        <v>3185117370</v>
      </c>
      <c r="R234" s="92">
        <v>20</v>
      </c>
      <c r="S234" s="60" t="s">
        <v>1539</v>
      </c>
    </row>
    <row r="235" spans="1:19" ht="15.75" x14ac:dyDescent="0.3">
      <c r="A235" s="91">
        <v>2563</v>
      </c>
      <c r="B235" s="75" t="s">
        <v>2579</v>
      </c>
      <c r="C235" s="76" t="s">
        <v>1565</v>
      </c>
      <c r="D235" s="77">
        <v>2017</v>
      </c>
      <c r="E235" s="76" t="s">
        <v>1518</v>
      </c>
      <c r="F235" s="89"/>
      <c r="G235" s="60"/>
      <c r="H235" s="57">
        <v>5</v>
      </c>
      <c r="I235" s="79">
        <v>5</v>
      </c>
      <c r="J235" s="76" t="s">
        <v>1521</v>
      </c>
      <c r="K235" s="90">
        <v>80065245</v>
      </c>
      <c r="L235" s="80" t="s">
        <v>2580</v>
      </c>
      <c r="M235" s="60">
        <v>3015666551</v>
      </c>
      <c r="N235" s="76">
        <v>3015666551</v>
      </c>
      <c r="O235" s="76">
        <v>80065245</v>
      </c>
      <c r="P235" s="76" t="s">
        <v>2580</v>
      </c>
      <c r="Q235" s="92">
        <v>3015666551</v>
      </c>
      <c r="R235" s="92"/>
      <c r="S235" s="60"/>
    </row>
    <row r="236" spans="1:19" ht="15.75" x14ac:dyDescent="0.3">
      <c r="A236" s="91">
        <v>2812</v>
      </c>
      <c r="B236" s="75" t="s">
        <v>2581</v>
      </c>
      <c r="C236" s="76" t="s">
        <v>1565</v>
      </c>
      <c r="D236" s="77">
        <v>2012</v>
      </c>
      <c r="E236" s="76" t="s">
        <v>1518</v>
      </c>
      <c r="F236" s="89"/>
      <c r="G236" s="60"/>
      <c r="H236" s="57">
        <v>5</v>
      </c>
      <c r="I236" s="79">
        <v>5</v>
      </c>
      <c r="J236" s="76" t="s">
        <v>1521</v>
      </c>
      <c r="K236" s="90">
        <v>19467982</v>
      </c>
      <c r="L236" s="80" t="s">
        <v>2582</v>
      </c>
      <c r="M236" s="60" t="s">
        <v>2583</v>
      </c>
      <c r="N236" s="76" t="s">
        <v>2583</v>
      </c>
      <c r="O236" s="76">
        <v>19467982</v>
      </c>
      <c r="P236" s="76" t="s">
        <v>2582</v>
      </c>
      <c r="Q236" s="92" t="s">
        <v>2583</v>
      </c>
      <c r="R236" s="92"/>
      <c r="S236" s="60"/>
    </row>
    <row r="237" spans="1:19" ht="15.75" x14ac:dyDescent="0.3">
      <c r="A237" s="91">
        <v>2855</v>
      </c>
      <c r="B237" s="75" t="s">
        <v>2584</v>
      </c>
      <c r="C237" s="76" t="s">
        <v>1565</v>
      </c>
      <c r="D237" s="77">
        <v>2021</v>
      </c>
      <c r="E237" s="76" t="s">
        <v>1518</v>
      </c>
      <c r="F237" s="89" t="s">
        <v>2585</v>
      </c>
      <c r="G237" s="60" t="s">
        <v>2586</v>
      </c>
      <c r="H237" s="57">
        <v>5</v>
      </c>
      <c r="I237" s="79">
        <v>5</v>
      </c>
      <c r="J237" s="76" t="s">
        <v>1521</v>
      </c>
      <c r="K237" s="90">
        <v>1023938039</v>
      </c>
      <c r="L237" s="80" t="s">
        <v>2587</v>
      </c>
      <c r="M237" s="60" t="s">
        <v>2588</v>
      </c>
      <c r="N237" s="76" t="s">
        <v>2588</v>
      </c>
      <c r="O237" s="76">
        <v>5977768</v>
      </c>
      <c r="P237" s="76" t="s">
        <v>2589</v>
      </c>
      <c r="Q237" s="92">
        <v>3219190585</v>
      </c>
      <c r="R237" s="92">
        <v>15</v>
      </c>
      <c r="S237" s="60" t="s">
        <v>1539</v>
      </c>
    </row>
    <row r="238" spans="1:19" ht="15.75" x14ac:dyDescent="0.3">
      <c r="A238" s="91">
        <v>2795</v>
      </c>
      <c r="B238" s="75" t="s">
        <v>2590</v>
      </c>
      <c r="C238" s="76" t="s">
        <v>1490</v>
      </c>
      <c r="D238" s="77">
        <v>2012</v>
      </c>
      <c r="E238" s="76" t="s">
        <v>1484</v>
      </c>
      <c r="F238" s="89"/>
      <c r="G238" s="60"/>
      <c r="H238" s="57">
        <v>12</v>
      </c>
      <c r="I238" s="79">
        <v>12</v>
      </c>
      <c r="J238" s="76" t="s">
        <v>1487</v>
      </c>
      <c r="K238" s="90">
        <v>1052790007</v>
      </c>
      <c r="L238" s="80" t="s">
        <v>2591</v>
      </c>
      <c r="M238" s="60">
        <v>3203193317</v>
      </c>
      <c r="N238" s="76">
        <v>3203193317</v>
      </c>
      <c r="O238" s="76">
        <v>1023970467</v>
      </c>
      <c r="P238" s="76" t="s">
        <v>2420</v>
      </c>
      <c r="Q238" s="92">
        <v>3112706041</v>
      </c>
      <c r="R238" s="92">
        <v>20</v>
      </c>
      <c r="S238" s="60" t="s">
        <v>1539</v>
      </c>
    </row>
    <row r="239" spans="1:19" ht="15.75" x14ac:dyDescent="0.3">
      <c r="A239" s="91">
        <v>2772</v>
      </c>
      <c r="B239" s="75" t="s">
        <v>2592</v>
      </c>
      <c r="C239" s="76" t="s">
        <v>1765</v>
      </c>
      <c r="D239" s="77">
        <v>2021</v>
      </c>
      <c r="E239" s="76" t="s">
        <v>1518</v>
      </c>
      <c r="F239" s="89"/>
      <c r="G239" s="60"/>
      <c r="H239" s="57">
        <v>7</v>
      </c>
      <c r="I239" s="79">
        <v>7</v>
      </c>
      <c r="J239" s="76" t="s">
        <v>1521</v>
      </c>
      <c r="K239" s="90">
        <v>1022931665</v>
      </c>
      <c r="L239" s="80" t="s">
        <v>2593</v>
      </c>
      <c r="M239" s="60">
        <v>3212618737</v>
      </c>
      <c r="N239" s="76">
        <v>3212618737</v>
      </c>
      <c r="O239" s="76">
        <v>1022931665</v>
      </c>
      <c r="P239" s="76" t="s">
        <v>2593</v>
      </c>
      <c r="Q239" s="92">
        <v>3212618737</v>
      </c>
      <c r="R239" s="92">
        <v>15</v>
      </c>
      <c r="S239" s="60" t="s">
        <v>1539</v>
      </c>
    </row>
    <row r="240" spans="1:19" ht="15.75" x14ac:dyDescent="0.3">
      <c r="A240" s="91">
        <v>2575</v>
      </c>
      <c r="B240" s="75" t="s">
        <v>2594</v>
      </c>
      <c r="C240" s="76" t="s">
        <v>1554</v>
      </c>
      <c r="D240" s="77">
        <v>2009</v>
      </c>
      <c r="E240" s="76" t="s">
        <v>1484</v>
      </c>
      <c r="F240" s="89"/>
      <c r="G240" s="60"/>
      <c r="H240" s="57">
        <v>16</v>
      </c>
      <c r="I240" s="79">
        <v>16</v>
      </c>
      <c r="J240" s="76" t="s">
        <v>1487</v>
      </c>
      <c r="K240" s="90">
        <v>30290146</v>
      </c>
      <c r="L240" s="80" t="s">
        <v>2050</v>
      </c>
      <c r="M240" s="60">
        <v>4753998</v>
      </c>
      <c r="N240" s="76"/>
      <c r="O240" s="76"/>
      <c r="P240" s="76"/>
      <c r="Q240" s="92"/>
      <c r="R240" s="92"/>
      <c r="S240" s="60"/>
    </row>
    <row r="241" spans="1:19" ht="15.75" x14ac:dyDescent="0.3">
      <c r="A241" s="91">
        <v>2587</v>
      </c>
      <c r="B241" s="75" t="s">
        <v>2595</v>
      </c>
      <c r="C241" s="76" t="s">
        <v>1565</v>
      </c>
      <c r="D241" s="77">
        <v>2019</v>
      </c>
      <c r="E241" s="76" t="s">
        <v>1518</v>
      </c>
      <c r="F241" s="89" t="s">
        <v>2596</v>
      </c>
      <c r="G241" s="60" t="s">
        <v>2597</v>
      </c>
      <c r="H241" s="57">
        <v>5</v>
      </c>
      <c r="I241" s="79">
        <v>5</v>
      </c>
      <c r="J241" s="76" t="s">
        <v>1521</v>
      </c>
      <c r="K241" s="90">
        <v>79266779</v>
      </c>
      <c r="L241" s="80" t="s">
        <v>2598</v>
      </c>
      <c r="M241" s="60">
        <v>3122735937</v>
      </c>
      <c r="N241" s="76">
        <v>3122735937</v>
      </c>
      <c r="O241" s="76">
        <v>79266779</v>
      </c>
      <c r="P241" s="76" t="s">
        <v>2598</v>
      </c>
      <c r="Q241" s="92">
        <v>3122735937</v>
      </c>
      <c r="R241" s="92">
        <v>15</v>
      </c>
      <c r="S241" s="60" t="s">
        <v>1539</v>
      </c>
    </row>
    <row r="242" spans="1:19" ht="15.75" x14ac:dyDescent="0.3">
      <c r="A242" s="91">
        <v>2909</v>
      </c>
      <c r="B242" s="75" t="s">
        <v>2599</v>
      </c>
      <c r="C242" s="76" t="s">
        <v>1490</v>
      </c>
      <c r="D242" s="77">
        <v>2007</v>
      </c>
      <c r="E242" s="76" t="s">
        <v>1484</v>
      </c>
      <c r="F242" s="89"/>
      <c r="G242" s="60"/>
      <c r="H242" s="57"/>
      <c r="I242" s="79"/>
      <c r="J242" s="76" t="s">
        <v>1487</v>
      </c>
      <c r="K242" s="90">
        <v>1073251074</v>
      </c>
      <c r="L242" s="80" t="s">
        <v>2600</v>
      </c>
      <c r="M242" s="60"/>
      <c r="N242" s="76"/>
      <c r="O242" s="76">
        <v>79854418</v>
      </c>
      <c r="P242" s="76" t="s">
        <v>2601</v>
      </c>
      <c r="Q242" s="92">
        <v>3124216092</v>
      </c>
      <c r="R242" s="92">
        <v>20</v>
      </c>
      <c r="S242" s="60" t="s">
        <v>1539</v>
      </c>
    </row>
    <row r="243" spans="1:19" ht="15.75" x14ac:dyDescent="0.3">
      <c r="A243" s="91">
        <v>2892</v>
      </c>
      <c r="B243" s="75" t="s">
        <v>2602</v>
      </c>
      <c r="C243" s="76"/>
      <c r="D243" s="77">
        <v>2013</v>
      </c>
      <c r="E243" s="76" t="s">
        <v>1484</v>
      </c>
      <c r="F243" s="89"/>
      <c r="G243" s="60"/>
      <c r="H243" s="57">
        <v>12</v>
      </c>
      <c r="I243" s="79">
        <v>12</v>
      </c>
      <c r="J243" s="76" t="s">
        <v>1487</v>
      </c>
      <c r="K243" s="90">
        <v>1023940641</v>
      </c>
      <c r="L243" s="80" t="s">
        <v>2603</v>
      </c>
      <c r="M243" s="60">
        <v>3058532676</v>
      </c>
      <c r="N243" s="76">
        <v>3058532676</v>
      </c>
      <c r="O243" s="76">
        <v>1032380776</v>
      </c>
      <c r="P243" s="76" t="s">
        <v>2604</v>
      </c>
      <c r="Q243" s="92"/>
      <c r="R243" s="92"/>
      <c r="S243" s="60" t="s">
        <v>1539</v>
      </c>
    </row>
    <row r="244" spans="1:19" ht="15.75" x14ac:dyDescent="0.3">
      <c r="A244" s="91">
        <v>1196</v>
      </c>
      <c r="B244" s="75" t="s">
        <v>2605</v>
      </c>
      <c r="C244" s="76" t="s">
        <v>1565</v>
      </c>
      <c r="D244" s="77">
        <v>2017</v>
      </c>
      <c r="E244" s="76" t="s">
        <v>1518</v>
      </c>
      <c r="F244" s="89"/>
      <c r="G244" s="60"/>
      <c r="H244" s="57">
        <v>5</v>
      </c>
      <c r="I244" s="79">
        <v>5</v>
      </c>
      <c r="J244" s="76" t="s">
        <v>1521</v>
      </c>
      <c r="K244" s="90">
        <v>1032385139</v>
      </c>
      <c r="L244" s="80" t="s">
        <v>2534</v>
      </c>
      <c r="M244" s="60">
        <v>3103197567</v>
      </c>
      <c r="N244" s="76">
        <v>3103197567</v>
      </c>
      <c r="O244" s="76">
        <v>1032385139</v>
      </c>
      <c r="P244" s="76" t="s">
        <v>2534</v>
      </c>
      <c r="Q244" s="92">
        <v>3103197567</v>
      </c>
      <c r="R244" s="92">
        <v>17</v>
      </c>
      <c r="S244" s="60" t="s">
        <v>2535</v>
      </c>
    </row>
    <row r="245" spans="1:19" ht="15.75" x14ac:dyDescent="0.3">
      <c r="A245" s="91">
        <v>2912</v>
      </c>
      <c r="B245" s="75" t="s">
        <v>2606</v>
      </c>
      <c r="C245" s="76" t="s">
        <v>1565</v>
      </c>
      <c r="D245" s="77">
        <v>2023</v>
      </c>
      <c r="E245" s="76" t="s">
        <v>1560</v>
      </c>
      <c r="F245" s="89"/>
      <c r="G245" s="60"/>
      <c r="H245" s="57"/>
      <c r="I245" s="79"/>
      <c r="J245" s="76" t="s">
        <v>1521</v>
      </c>
      <c r="K245" s="90">
        <v>19287064</v>
      </c>
      <c r="L245" s="80" t="s">
        <v>2607</v>
      </c>
      <c r="M245" s="60">
        <v>2257225</v>
      </c>
      <c r="N245" s="76"/>
      <c r="O245" s="76">
        <v>19287064</v>
      </c>
      <c r="P245" s="76" t="s">
        <v>2607</v>
      </c>
      <c r="Q245" s="92">
        <v>2257225</v>
      </c>
      <c r="R245" s="92"/>
      <c r="S245" s="60"/>
    </row>
    <row r="246" spans="1:19" ht="15.75" x14ac:dyDescent="0.3">
      <c r="A246" s="91">
        <v>2816</v>
      </c>
      <c r="B246" s="75" t="s">
        <v>2608</v>
      </c>
      <c r="C246" s="76" t="s">
        <v>1565</v>
      </c>
      <c r="D246" s="77">
        <v>2019</v>
      </c>
      <c r="E246" s="76" t="s">
        <v>1560</v>
      </c>
      <c r="F246" s="89"/>
      <c r="G246" s="60"/>
      <c r="H246" s="57">
        <v>5</v>
      </c>
      <c r="I246" s="79">
        <v>5</v>
      </c>
      <c r="J246" s="76" t="s">
        <v>1521</v>
      </c>
      <c r="K246" s="90">
        <v>9294805</v>
      </c>
      <c r="L246" s="80" t="s">
        <v>2609</v>
      </c>
      <c r="M246" s="60">
        <v>3781348</v>
      </c>
      <c r="N246" s="76"/>
      <c r="O246" s="76">
        <v>79418518</v>
      </c>
      <c r="P246" s="76" t="s">
        <v>2610</v>
      </c>
      <c r="Q246" s="92"/>
      <c r="R246" s="92"/>
      <c r="S246" s="60"/>
    </row>
    <row r="247" spans="1:19" ht="15.75" x14ac:dyDescent="0.3">
      <c r="A247" s="91">
        <v>946</v>
      </c>
      <c r="B247" s="75" t="s">
        <v>2611</v>
      </c>
      <c r="C247" s="76" t="s">
        <v>1565</v>
      </c>
      <c r="D247" s="77">
        <v>2023</v>
      </c>
      <c r="E247" s="76" t="s">
        <v>1560</v>
      </c>
      <c r="F247" s="89"/>
      <c r="G247" s="60"/>
      <c r="H247" s="57">
        <v>5</v>
      </c>
      <c r="I247" s="79">
        <v>5</v>
      </c>
      <c r="J247" s="76" t="s">
        <v>1521</v>
      </c>
      <c r="K247" s="90">
        <v>9294805</v>
      </c>
      <c r="L247" s="80" t="s">
        <v>2612</v>
      </c>
      <c r="M247" s="60"/>
      <c r="N247" s="76"/>
      <c r="O247" s="76">
        <v>1012437128</v>
      </c>
      <c r="P247" s="76" t="s">
        <v>2613</v>
      </c>
      <c r="Q247" s="92"/>
      <c r="R247" s="92"/>
      <c r="S247" s="60" t="s">
        <v>1539</v>
      </c>
    </row>
    <row r="248" spans="1:19" ht="15.75" x14ac:dyDescent="0.3">
      <c r="A248" s="91">
        <v>2900</v>
      </c>
      <c r="B248" s="75" t="s">
        <v>2614</v>
      </c>
      <c r="C248" s="76" t="s">
        <v>1565</v>
      </c>
      <c r="D248" s="77">
        <v>2022</v>
      </c>
      <c r="E248" s="76" t="s">
        <v>1560</v>
      </c>
      <c r="F248" s="89"/>
      <c r="G248" s="60"/>
      <c r="H248" s="57">
        <v>5</v>
      </c>
      <c r="I248" s="79"/>
      <c r="J248" s="76" t="s">
        <v>1521</v>
      </c>
      <c r="K248" s="90">
        <v>52271713</v>
      </c>
      <c r="L248" s="80" t="s">
        <v>2615</v>
      </c>
      <c r="M248" s="60" t="s">
        <v>2616</v>
      </c>
      <c r="N248" s="76"/>
      <c r="O248" s="76">
        <v>52271713</v>
      </c>
      <c r="P248" s="76" t="s">
        <v>2615</v>
      </c>
      <c r="Q248" s="92" t="s">
        <v>2616</v>
      </c>
      <c r="R248" s="92"/>
      <c r="S248" s="60"/>
    </row>
    <row r="249" spans="1:19" ht="15.75" x14ac:dyDescent="0.3">
      <c r="A249" s="91">
        <v>2556</v>
      </c>
      <c r="B249" s="75" t="s">
        <v>2617</v>
      </c>
      <c r="C249" s="76" t="s">
        <v>1565</v>
      </c>
      <c r="D249" s="77">
        <v>2013</v>
      </c>
      <c r="E249" s="76" t="s">
        <v>1518</v>
      </c>
      <c r="F249" s="89"/>
      <c r="G249" s="60"/>
      <c r="H249" s="57">
        <v>7</v>
      </c>
      <c r="I249" s="79">
        <v>6</v>
      </c>
      <c r="J249" s="76" t="s">
        <v>1521</v>
      </c>
      <c r="K249" s="90">
        <v>41798257</v>
      </c>
      <c r="L249" s="80" t="s">
        <v>2618</v>
      </c>
      <c r="M249" s="60">
        <v>3108621711</v>
      </c>
      <c r="N249" s="76"/>
      <c r="O249" s="76">
        <v>19268536</v>
      </c>
      <c r="P249" s="76" t="s">
        <v>2619</v>
      </c>
      <c r="Q249" s="92">
        <v>3108621711</v>
      </c>
      <c r="R249" s="92"/>
      <c r="S249" s="60"/>
    </row>
    <row r="250" spans="1:19" ht="15.75" x14ac:dyDescent="0.3">
      <c r="A250" s="91">
        <v>2738</v>
      </c>
      <c r="B250" s="75" t="s">
        <v>2620</v>
      </c>
      <c r="C250" s="76" t="s">
        <v>1565</v>
      </c>
      <c r="D250" s="77">
        <v>2016</v>
      </c>
      <c r="E250" s="76" t="s">
        <v>1518</v>
      </c>
      <c r="F250" s="89"/>
      <c r="G250" s="60"/>
      <c r="H250" s="57">
        <v>7</v>
      </c>
      <c r="I250" s="79">
        <v>6</v>
      </c>
      <c r="J250" s="76" t="s">
        <v>1521</v>
      </c>
      <c r="K250" s="76">
        <v>19268536</v>
      </c>
      <c r="L250" s="76" t="s">
        <v>2619</v>
      </c>
      <c r="M250" s="92">
        <v>3108621711</v>
      </c>
      <c r="N250" s="76"/>
      <c r="O250" s="76">
        <v>19268536</v>
      </c>
      <c r="P250" s="76" t="s">
        <v>2619</v>
      </c>
      <c r="Q250" s="92">
        <v>3108621711</v>
      </c>
      <c r="R250" s="92"/>
      <c r="S250" s="60"/>
    </row>
    <row r="251" spans="1:19" x14ac:dyDescent="0.25">
      <c r="A251" s="91">
        <v>948</v>
      </c>
      <c r="B251" s="75" t="s">
        <v>2621</v>
      </c>
      <c r="C251" s="76" t="s">
        <v>1565</v>
      </c>
      <c r="D251" s="77">
        <v>2013</v>
      </c>
      <c r="E251" s="76" t="s">
        <v>1518</v>
      </c>
      <c r="F251" s="78"/>
      <c r="G251" s="78"/>
      <c r="H251" s="57">
        <v>5</v>
      </c>
      <c r="I251" s="79">
        <v>4</v>
      </c>
      <c r="J251" s="76" t="s">
        <v>1521</v>
      </c>
      <c r="K251" s="76">
        <v>52812242</v>
      </c>
      <c r="L251" s="76" t="s">
        <v>2622</v>
      </c>
      <c r="M251" s="92">
        <v>3118830</v>
      </c>
      <c r="N251" s="76"/>
      <c r="O251" s="76">
        <v>79972297</v>
      </c>
      <c r="P251" s="76" t="s">
        <v>2623</v>
      </c>
      <c r="Q251" s="92">
        <v>3219621482</v>
      </c>
      <c r="R251" s="78"/>
      <c r="S251" s="60"/>
    </row>
    <row r="252" spans="1:19" x14ac:dyDescent="0.25">
      <c r="A252" s="78"/>
      <c r="B252" s="78"/>
      <c r="C252" s="78"/>
      <c r="D252" s="78"/>
      <c r="E252" s="78"/>
      <c r="F252" s="78"/>
      <c r="G252" s="78"/>
      <c r="H252" s="78"/>
      <c r="I252" s="78"/>
      <c r="J252" s="78"/>
      <c r="K252" s="78"/>
      <c r="L252" s="78"/>
      <c r="M252" s="78"/>
      <c r="N252" s="78"/>
      <c r="O252" s="78"/>
      <c r="P252" s="78"/>
      <c r="Q252" s="78"/>
      <c r="R252" s="78"/>
      <c r="S252" s="78"/>
    </row>
    <row r="253" spans="1:19" x14ac:dyDescent="0.25">
      <c r="A253" s="78"/>
      <c r="B253" s="78"/>
      <c r="C253" s="78"/>
      <c r="D253" s="78"/>
      <c r="E253" s="78"/>
      <c r="F253" s="78"/>
      <c r="G253" s="78"/>
      <c r="H253" s="78"/>
      <c r="I253" s="78"/>
      <c r="J253" s="78"/>
      <c r="K253" s="78"/>
      <c r="L253" s="78"/>
      <c r="M253" s="78"/>
      <c r="N253" s="78"/>
      <c r="O253" s="78"/>
      <c r="P253" s="78"/>
      <c r="Q253" s="78"/>
      <c r="R253" s="78"/>
      <c r="S253" s="78"/>
    </row>
    <row r="254" spans="1:19" x14ac:dyDescent="0.25">
      <c r="A254" s="78"/>
      <c r="B254" s="78"/>
      <c r="C254" s="78"/>
      <c r="D254" s="78"/>
      <c r="E254" s="78"/>
      <c r="F254" s="78"/>
      <c r="G254" s="78"/>
      <c r="H254" s="78"/>
      <c r="I254" s="78"/>
      <c r="J254" s="78"/>
      <c r="K254" s="78"/>
      <c r="L254" s="78"/>
      <c r="M254" s="78"/>
      <c r="N254" s="78"/>
      <c r="O254" s="78"/>
      <c r="P254" s="78"/>
      <c r="Q254" s="78"/>
      <c r="R254" s="78"/>
      <c r="S254" s="78"/>
    </row>
    <row r="255" spans="1:19" x14ac:dyDescent="0.25">
      <c r="A255" s="78"/>
      <c r="B255" s="78"/>
      <c r="C255" s="78"/>
      <c r="D255" s="78"/>
      <c r="E255" s="78"/>
      <c r="F255" s="78"/>
      <c r="G255" s="78"/>
      <c r="H255" s="78"/>
      <c r="I255" s="78"/>
      <c r="J255" s="78"/>
      <c r="K255" s="78"/>
      <c r="L255" s="78"/>
      <c r="M255" s="78"/>
      <c r="N255" s="78"/>
      <c r="O255" s="78"/>
      <c r="P255" s="78"/>
      <c r="Q255" s="78"/>
      <c r="R255" s="78"/>
      <c r="S255" s="78"/>
    </row>
    <row r="256" spans="1:19" x14ac:dyDescent="0.25">
      <c r="A256" s="78"/>
      <c r="B256" s="78"/>
      <c r="C256" s="78"/>
      <c r="D256" s="78"/>
      <c r="E256" s="78"/>
      <c r="F256" s="78"/>
      <c r="G256" s="78"/>
      <c r="H256" s="78"/>
      <c r="I256" s="78"/>
      <c r="J256" s="78"/>
      <c r="K256" s="78"/>
      <c r="L256" s="78"/>
      <c r="M256" s="78"/>
      <c r="N256" s="78"/>
      <c r="O256" s="78"/>
      <c r="P256" s="78"/>
      <c r="Q256" s="78"/>
      <c r="R256" s="78"/>
      <c r="S256" s="78"/>
    </row>
    <row r="257" spans="1:19" x14ac:dyDescent="0.25">
      <c r="A257" s="78"/>
      <c r="B257" s="78"/>
      <c r="C257" s="78"/>
      <c r="D257" s="78"/>
      <c r="E257" s="78"/>
      <c r="F257" s="78"/>
      <c r="G257" s="78"/>
      <c r="H257" s="78"/>
      <c r="I257" s="78"/>
      <c r="J257" s="78"/>
      <c r="K257" s="78"/>
      <c r="L257" s="78"/>
      <c r="M257" s="78"/>
      <c r="N257" s="78"/>
      <c r="O257" s="78"/>
      <c r="P257" s="78"/>
      <c r="Q257" s="78"/>
      <c r="R257" s="78"/>
      <c r="S257" s="78"/>
    </row>
    <row r="258" spans="1:19" x14ac:dyDescent="0.25">
      <c r="A258" s="78"/>
      <c r="B258" s="78"/>
      <c r="C258" s="78"/>
      <c r="D258" s="78"/>
      <c r="E258" s="78"/>
      <c r="F258" s="78"/>
      <c r="G258" s="78"/>
      <c r="H258" s="78"/>
      <c r="I258" s="78"/>
      <c r="J258" s="78"/>
      <c r="K258" s="78"/>
      <c r="L258" s="78"/>
      <c r="M258" s="78"/>
      <c r="N258" s="78"/>
      <c r="O258" s="78"/>
      <c r="P258" s="78"/>
      <c r="Q258" s="78"/>
      <c r="R258" s="78"/>
      <c r="S258" s="78"/>
    </row>
    <row r="259" spans="1:19" x14ac:dyDescent="0.25">
      <c r="A259" s="78"/>
      <c r="B259" s="78"/>
      <c r="C259" s="78"/>
      <c r="D259" s="78"/>
      <c r="E259" s="78"/>
      <c r="F259" s="78"/>
      <c r="G259" s="78"/>
      <c r="H259" s="78"/>
      <c r="I259" s="78"/>
      <c r="J259" s="78"/>
      <c r="K259" s="78"/>
      <c r="L259" s="78"/>
      <c r="M259" s="78"/>
      <c r="N259" s="78"/>
      <c r="O259" s="78"/>
      <c r="P259" s="78"/>
      <c r="Q259" s="78"/>
      <c r="R259" s="78"/>
      <c r="S259" s="78"/>
    </row>
    <row r="260" spans="1:19" x14ac:dyDescent="0.25">
      <c r="A260" s="78"/>
      <c r="B260" s="78"/>
      <c r="C260" s="78"/>
      <c r="D260" s="78"/>
      <c r="E260" s="78"/>
      <c r="F260" s="78"/>
      <c r="G260" s="78"/>
      <c r="H260" s="78"/>
      <c r="I260" s="78"/>
      <c r="J260" s="78"/>
      <c r="K260" s="78"/>
      <c r="L260" s="78"/>
      <c r="M260" s="78"/>
      <c r="N260" s="78"/>
      <c r="O260" s="78"/>
      <c r="P260" s="78"/>
      <c r="Q260" s="78"/>
      <c r="R260" s="78"/>
      <c r="S260" s="78"/>
    </row>
    <row r="261" spans="1:19" x14ac:dyDescent="0.25">
      <c r="A261" s="78"/>
      <c r="B261" s="78"/>
      <c r="C261" s="78"/>
      <c r="D261" s="78"/>
      <c r="E261" s="78"/>
      <c r="F261" s="78"/>
      <c r="G261" s="78"/>
      <c r="H261" s="78"/>
      <c r="I261" s="78"/>
      <c r="J261" s="78"/>
      <c r="K261" s="78"/>
      <c r="L261" s="78"/>
      <c r="M261" s="78"/>
      <c r="N261" s="78"/>
      <c r="O261" s="78"/>
      <c r="P261" s="78"/>
      <c r="Q261" s="78"/>
      <c r="R261" s="78"/>
      <c r="S261" s="78"/>
    </row>
    <row r="262" spans="1:19" x14ac:dyDescent="0.25">
      <c r="A262" s="78"/>
      <c r="B262" s="78"/>
      <c r="C262" s="78"/>
      <c r="D262" s="78"/>
      <c r="E262" s="78"/>
      <c r="F262" s="78"/>
      <c r="G262" s="78"/>
      <c r="H262" s="78"/>
      <c r="I262" s="78"/>
      <c r="J262" s="78"/>
      <c r="K262" s="78"/>
      <c r="L262" s="78"/>
      <c r="M262" s="78"/>
      <c r="N262" s="78"/>
      <c r="O262" s="78"/>
      <c r="P262" s="78"/>
      <c r="Q262" s="78"/>
      <c r="R262" s="78"/>
      <c r="S262" s="78"/>
    </row>
    <row r="263" spans="1:19" x14ac:dyDescent="0.25">
      <c r="A263" s="78"/>
      <c r="B263" s="78"/>
      <c r="C263" s="78"/>
      <c r="D263" s="78"/>
      <c r="E263" s="78"/>
      <c r="F263" s="78"/>
      <c r="G263" s="78"/>
      <c r="H263" s="78"/>
      <c r="I263" s="78"/>
      <c r="J263" s="78"/>
      <c r="K263" s="78"/>
      <c r="L263" s="78"/>
      <c r="M263" s="78"/>
      <c r="N263" s="78"/>
      <c r="O263" s="78"/>
      <c r="P263" s="78"/>
      <c r="Q263" s="78"/>
      <c r="R263" s="78"/>
      <c r="S263" s="78"/>
    </row>
    <row r="264" spans="1:19" x14ac:dyDescent="0.25">
      <c r="A264" s="78"/>
      <c r="B264" s="78"/>
      <c r="C264" s="78"/>
      <c r="D264" s="78"/>
      <c r="E264" s="78"/>
      <c r="F264" s="78"/>
      <c r="G264" s="78"/>
      <c r="H264" s="78"/>
      <c r="I264" s="78"/>
      <c r="J264" s="78"/>
      <c r="K264" s="78"/>
      <c r="L264" s="78"/>
      <c r="M264" s="78"/>
      <c r="N264" s="78"/>
      <c r="O264" s="78"/>
      <c r="P264" s="78"/>
      <c r="Q264" s="78"/>
      <c r="R264" s="78"/>
      <c r="S264" s="78"/>
    </row>
  </sheetData>
  <autoFilter ref="A1:X251" xr:uid="{00000000-0009-0000-0000-000003000000}"/>
  <conditionalFormatting sqref="J212:J214 J223:J225">
    <cfRule type="containsText" dxfId="200" priority="19" operator="containsText" text="DESVINCULACION ADM">
      <formula>NOT(ISERROR(SEARCH("DESVINCULACION ADM",J212)))</formula>
    </cfRule>
    <cfRule type="containsText" dxfId="199" priority="20" operator="containsText" text="CAPACIDAD TRANSPOR">
      <formula>NOT(ISERROR(SEARCH("CAPACIDAD TRANSPOR",J212)))</formula>
    </cfRule>
    <cfRule type="containsText" dxfId="198" priority="21" operator="containsText" text="ACTIVO">
      <formula>NOT(ISERROR(SEARCH("ACTIVO",J212)))</formula>
    </cfRule>
  </conditionalFormatting>
  <conditionalFormatting sqref="J212:J215">
    <cfRule type="containsText" dxfId="197" priority="16" operator="containsText" text="DESVINCULACION ADM">
      <formula>NOT(ISERROR(SEARCH("DESVINCULACION ADM",J212)))</formula>
    </cfRule>
    <cfRule type="containsText" dxfId="196" priority="17" operator="containsText" text="CAPACIDAD TRANSPOR">
      <formula>NOT(ISERROR(SEARCH("CAPACIDAD TRANSPOR",J212)))</formula>
    </cfRule>
    <cfRule type="containsText" dxfId="195" priority="18" operator="containsText" text="ACTIVO">
      <formula>NOT(ISERROR(SEARCH("ACTIVO",J212)))</formula>
    </cfRule>
  </conditionalFormatting>
  <conditionalFormatting sqref="J215:J216">
    <cfRule type="containsText" dxfId="194" priority="13" operator="containsText" text="DESVINCULACION ADM">
      <formula>NOT(ISERROR(SEARCH("DESVINCULACION ADM",J215)))</formula>
    </cfRule>
    <cfRule type="containsText" dxfId="193" priority="14" operator="containsText" text="CAPACIDAD TRANSPOR">
      <formula>NOT(ISERROR(SEARCH("CAPACIDAD TRANSPOR",J215)))</formula>
    </cfRule>
    <cfRule type="containsText" dxfId="192" priority="15" operator="containsText" text="ACTIVO">
      <formula>NOT(ISERROR(SEARCH("ACTIVO",J215)))</formula>
    </cfRule>
  </conditionalFormatting>
  <conditionalFormatting sqref="J216:J218">
    <cfRule type="containsText" dxfId="191" priority="4" operator="containsText" text="DESVINCULACION ADM">
      <formula>NOT(ISERROR(SEARCH("DESVINCULACION ADM",J216)))</formula>
    </cfRule>
    <cfRule type="containsText" dxfId="190" priority="5" operator="containsText" text="CAPACIDAD TRANSPOR">
      <formula>NOT(ISERROR(SEARCH("CAPACIDAD TRANSPOR",J216)))</formula>
    </cfRule>
    <cfRule type="containsText" dxfId="189" priority="6" operator="containsText" text="ACTIVO">
      <formula>NOT(ISERROR(SEARCH("ACTIVO",J216)))</formula>
    </cfRule>
  </conditionalFormatting>
  <conditionalFormatting sqref="J217">
    <cfRule type="containsText" dxfId="188" priority="1" operator="containsText" text="DESVINCULACION ADM">
      <formula>NOT(ISERROR(SEARCH("DESVINCULACION ADM",J217)))</formula>
    </cfRule>
    <cfRule type="containsText" dxfId="187" priority="2" operator="containsText" text="CAPACIDAD TRANSPOR">
      <formula>NOT(ISERROR(SEARCH("CAPACIDAD TRANSPOR",J217)))</formula>
    </cfRule>
    <cfRule type="containsText" dxfId="186" priority="3" operator="containsText" text="ACTIVO">
      <formula>NOT(ISERROR(SEARCH("ACTIVO",J217)))</formula>
    </cfRule>
  </conditionalFormatting>
  <conditionalFormatting sqref="J218 J220:J221">
    <cfRule type="containsText" dxfId="185" priority="11" operator="containsText" text="CAPACIDAD TRANSPOR">
      <formula>NOT(ISERROR(SEARCH("CAPACIDAD TRANSPOR",J218)))</formula>
    </cfRule>
    <cfRule type="containsText" dxfId="184" priority="12" operator="containsText" text="ACTIVO">
      <formula>NOT(ISERROR(SEARCH("ACTIVO",J218)))</formula>
    </cfRule>
  </conditionalFormatting>
  <conditionalFormatting sqref="J220:J221 J218">
    <cfRule type="containsText" dxfId="183" priority="10" operator="containsText" text="DESVINCULACION ADM">
      <formula>NOT(ISERROR(SEARCH("DESVINCULACION ADM",J218)))</formula>
    </cfRule>
  </conditionalFormatting>
  <conditionalFormatting sqref="J220:J221">
    <cfRule type="containsText" dxfId="182" priority="7" operator="containsText" text="DESVINCULACION ADM">
      <formula>NOT(ISERROR(SEARCH("DESVINCULACION ADM",J220)))</formula>
    </cfRule>
    <cfRule type="containsText" dxfId="181" priority="8" operator="containsText" text="CAPACIDAD TRANSPOR">
      <formula>NOT(ISERROR(SEARCH("CAPACIDAD TRANSPOR",J220)))</formula>
    </cfRule>
    <cfRule type="containsText" dxfId="180" priority="9" operator="containsText" text="ACTIVO">
      <formula>NOT(ISERROR(SEARCH("ACTIVO",J220)))</formula>
    </cfRule>
  </conditionalFormatting>
  <pageMargins left="0.7" right="0.7" top="0.75" bottom="0.75" header="0.3" footer="0.3"/>
  <pageSetup orientation="portrait" horizontalDpi="120" verticalDpi="72"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135DE-12F2-4BC9-A4CF-8B2BF103FCA0}">
  <dimension ref="A1:BL219"/>
  <sheetViews>
    <sheetView workbookViewId="0">
      <selection activeCell="A3" sqref="A3"/>
    </sheetView>
  </sheetViews>
  <sheetFormatPr baseColWidth="10" defaultRowHeight="11.25" customHeight="1" outlineLevelCol="1" x14ac:dyDescent="0.25"/>
  <cols>
    <col min="1" max="1" width="6.5703125" style="381" customWidth="1"/>
    <col min="2" max="2" width="11.42578125" style="381"/>
    <col min="3" max="3" width="0" style="381" hidden="1" customWidth="1" outlineLevel="1"/>
    <col min="4" max="7" width="11.42578125" style="381" hidden="1" customWidth="1" outlineLevel="1"/>
    <col min="8" max="8" width="8" style="381" customWidth="1" collapsed="1"/>
    <col min="9" max="9" width="11.42578125" style="381" hidden="1" customWidth="1" outlineLevel="1"/>
    <col min="10" max="10" width="13.42578125" style="381" customWidth="1" collapsed="1"/>
    <col min="11" max="12" width="11.42578125" style="381" hidden="1" customWidth="1" outlineLevel="1"/>
    <col min="13" max="13" width="6.7109375" style="381" customWidth="1" collapsed="1"/>
    <col min="14" max="19" width="11.42578125" style="381" hidden="1" customWidth="1" outlineLevel="1"/>
    <col min="20" max="20" width="11.42578125" style="381" hidden="1" customWidth="1" outlineLevel="1" collapsed="1"/>
    <col min="21" max="45" width="11.42578125" style="381" hidden="1" customWidth="1" outlineLevel="1"/>
    <col min="46" max="46" width="41.28515625" style="381" customWidth="1" collapsed="1"/>
    <col min="47" max="51" width="0" style="381" hidden="1" customWidth="1" outlineLevel="1"/>
    <col min="52" max="52" width="37.42578125" style="381" bestFit="1" customWidth="1" collapsed="1"/>
    <col min="53" max="56" width="0" style="381" hidden="1" customWidth="1" outlineLevel="1"/>
    <col min="57" max="57" width="11.42578125" style="381" collapsed="1"/>
    <col min="58" max="60" width="0" style="381" hidden="1" customWidth="1" outlineLevel="1"/>
    <col min="61" max="61" width="14.7109375" style="381" bestFit="1" customWidth="1" collapsed="1"/>
    <col min="62" max="63" width="11.42578125" style="381"/>
    <col min="64" max="64" width="17.140625" style="381" customWidth="1" collapsed="1"/>
    <col min="65" max="16384" width="11.42578125" style="381"/>
  </cols>
  <sheetData>
    <row r="1" spans="1:64" ht="11.25" customHeight="1" thickBot="1" x14ac:dyDescent="0.3">
      <c r="A1" s="640" t="s">
        <v>1464</v>
      </c>
      <c r="B1" s="641" t="s">
        <v>1465</v>
      </c>
      <c r="C1" s="490" t="s">
        <v>1466</v>
      </c>
      <c r="D1" s="490" t="s">
        <v>3376</v>
      </c>
      <c r="E1" s="490" t="s">
        <v>3377</v>
      </c>
      <c r="F1" s="490" t="s">
        <v>3378</v>
      </c>
      <c r="G1" s="490" t="s">
        <v>3379</v>
      </c>
      <c r="H1" s="490" t="s">
        <v>1467</v>
      </c>
      <c r="I1" s="490" t="s">
        <v>3380</v>
      </c>
      <c r="J1" s="490" t="s">
        <v>1468</v>
      </c>
      <c r="K1" s="490" t="s">
        <v>1469</v>
      </c>
      <c r="L1" s="490" t="s">
        <v>1470</v>
      </c>
      <c r="M1" s="490" t="s">
        <v>3980</v>
      </c>
      <c r="N1" s="490" t="s">
        <v>1472</v>
      </c>
      <c r="O1" s="497" t="s">
        <v>3381</v>
      </c>
      <c r="P1" s="497" t="s">
        <v>1473</v>
      </c>
      <c r="Q1" s="490" t="s">
        <v>3234</v>
      </c>
      <c r="R1" s="498" t="s">
        <v>3235</v>
      </c>
      <c r="S1" s="578" t="s">
        <v>3382</v>
      </c>
      <c r="T1" s="490" t="s">
        <v>3383</v>
      </c>
      <c r="U1" s="511" t="s">
        <v>3384</v>
      </c>
      <c r="V1" s="508" t="s">
        <v>3236</v>
      </c>
      <c r="W1" s="490" t="s">
        <v>3385</v>
      </c>
      <c r="X1" s="490" t="s">
        <v>3386</v>
      </c>
      <c r="Y1" s="511" t="s">
        <v>3237</v>
      </c>
      <c r="Z1" s="508" t="s">
        <v>3238</v>
      </c>
      <c r="AA1" s="490" t="s">
        <v>3387</v>
      </c>
      <c r="AB1" s="490" t="s">
        <v>3388</v>
      </c>
      <c r="AC1" s="511" t="s">
        <v>3239</v>
      </c>
      <c r="AD1" s="508" t="s">
        <v>3240</v>
      </c>
      <c r="AE1" s="490" t="s">
        <v>3387</v>
      </c>
      <c r="AF1" s="490" t="s">
        <v>3389</v>
      </c>
      <c r="AG1" s="511" t="s">
        <v>3241</v>
      </c>
      <c r="AH1" s="508" t="s">
        <v>3242</v>
      </c>
      <c r="AI1" s="490" t="s">
        <v>3387</v>
      </c>
      <c r="AJ1" s="490" t="s">
        <v>3390</v>
      </c>
      <c r="AK1" s="511" t="s">
        <v>3243</v>
      </c>
      <c r="AL1" s="578" t="s">
        <v>3391</v>
      </c>
      <c r="AM1" s="490" t="s">
        <v>3392</v>
      </c>
      <c r="AN1" s="511" t="s">
        <v>3244</v>
      </c>
      <c r="AO1" s="518" t="s">
        <v>3245</v>
      </c>
      <c r="AP1" s="497" t="s">
        <v>3393</v>
      </c>
      <c r="AQ1" s="497" t="s">
        <v>3394</v>
      </c>
      <c r="AR1" s="519" t="s">
        <v>3246</v>
      </c>
      <c r="AS1" s="579" t="s">
        <v>3395</v>
      </c>
      <c r="AT1" s="521" t="s">
        <v>3247</v>
      </c>
      <c r="AU1" s="521" t="s">
        <v>3396</v>
      </c>
      <c r="AV1" s="490" t="s">
        <v>3397</v>
      </c>
      <c r="AW1" s="490" t="s">
        <v>3398</v>
      </c>
      <c r="AX1" s="521" t="s">
        <v>3399</v>
      </c>
      <c r="AY1" s="580" t="s">
        <v>3400</v>
      </c>
      <c r="AZ1" s="521" t="s">
        <v>3250</v>
      </c>
      <c r="BA1" s="490" t="s">
        <v>3401</v>
      </c>
      <c r="BB1" s="490" t="s">
        <v>3402</v>
      </c>
      <c r="BC1" s="521" t="s">
        <v>3403</v>
      </c>
      <c r="BD1" s="580" t="s">
        <v>3404</v>
      </c>
      <c r="BE1" s="521" t="s">
        <v>3252</v>
      </c>
      <c r="BF1" s="490" t="s">
        <v>3405</v>
      </c>
      <c r="BG1" s="490" t="s">
        <v>3406</v>
      </c>
      <c r="BH1" s="521" t="s">
        <v>3407</v>
      </c>
      <c r="BI1" s="521" t="s">
        <v>3253</v>
      </c>
      <c r="BJ1" s="521" t="s">
        <v>3254</v>
      </c>
      <c r="BK1" s="490" t="s">
        <v>3255</v>
      </c>
      <c r="BL1" s="521" t="s">
        <v>3985</v>
      </c>
    </row>
    <row r="2" spans="1:64" ht="11.25" customHeight="1" x14ac:dyDescent="0.25">
      <c r="A2" s="485">
        <v>584</v>
      </c>
      <c r="B2" s="486" t="s">
        <v>1824</v>
      </c>
      <c r="C2" s="494" t="s">
        <v>1599</v>
      </c>
      <c r="D2" s="494" t="s">
        <v>3408</v>
      </c>
      <c r="E2" s="494" t="s">
        <v>3409</v>
      </c>
      <c r="F2" s="491">
        <v>5958</v>
      </c>
      <c r="G2" s="491">
        <v>2007</v>
      </c>
      <c r="H2" s="491">
        <v>2008</v>
      </c>
      <c r="I2" s="494" t="s">
        <v>3410</v>
      </c>
      <c r="J2" s="494" t="s">
        <v>1496</v>
      </c>
      <c r="K2" s="581" t="s">
        <v>1825</v>
      </c>
      <c r="L2" s="499" t="s">
        <v>1826</v>
      </c>
      <c r="M2" s="491">
        <v>41</v>
      </c>
      <c r="N2" s="491">
        <v>40</v>
      </c>
      <c r="O2" s="491">
        <v>1</v>
      </c>
      <c r="P2" s="499" t="s">
        <v>1487</v>
      </c>
      <c r="Q2" s="500">
        <v>39468</v>
      </c>
      <c r="R2" s="501">
        <v>39427</v>
      </c>
      <c r="S2" s="582" t="s">
        <v>43</v>
      </c>
      <c r="T2" s="491">
        <v>10031203213</v>
      </c>
      <c r="U2" s="583">
        <v>41</v>
      </c>
      <c r="V2" s="509">
        <v>331526</v>
      </c>
      <c r="W2" s="491" t="s">
        <v>3411</v>
      </c>
      <c r="X2" s="584">
        <v>44875</v>
      </c>
      <c r="Y2" s="512">
        <v>45606</v>
      </c>
      <c r="Z2" s="509">
        <v>11101000608</v>
      </c>
      <c r="AA2" s="499" t="s">
        <v>3412</v>
      </c>
      <c r="AB2" s="584">
        <v>45347</v>
      </c>
      <c r="AC2" s="514">
        <v>45713</v>
      </c>
      <c r="AD2" s="509">
        <v>13061001309</v>
      </c>
      <c r="AE2" s="494" t="s">
        <v>3412</v>
      </c>
      <c r="AF2" s="584">
        <v>45115</v>
      </c>
      <c r="AG2" s="514">
        <v>45481</v>
      </c>
      <c r="AH2" s="516">
        <v>10593800187560</v>
      </c>
      <c r="AI2" s="494" t="s">
        <v>3413</v>
      </c>
      <c r="AJ2" s="584">
        <v>45272</v>
      </c>
      <c r="AK2" s="512">
        <v>45637</v>
      </c>
      <c r="AL2" s="585" t="s">
        <v>3414</v>
      </c>
      <c r="AM2" s="586">
        <v>45407</v>
      </c>
      <c r="AN2" s="514">
        <v>45467</v>
      </c>
      <c r="AO2" s="509">
        <v>171969809</v>
      </c>
      <c r="AP2" s="587" t="s">
        <v>3415</v>
      </c>
      <c r="AQ2" s="586">
        <v>45345</v>
      </c>
      <c r="AR2" s="520">
        <v>45711</v>
      </c>
      <c r="AS2" s="588">
        <v>900780633</v>
      </c>
      <c r="AT2" s="522" t="s">
        <v>3248</v>
      </c>
      <c r="AU2" s="589">
        <v>3017935861</v>
      </c>
      <c r="AV2" s="589">
        <v>3106100866</v>
      </c>
      <c r="AW2" s="499" t="s">
        <v>3416</v>
      </c>
      <c r="AX2" s="494" t="s">
        <v>3417</v>
      </c>
      <c r="AY2" s="590"/>
      <c r="AZ2" s="522"/>
      <c r="BA2" s="589"/>
      <c r="BB2" s="494"/>
      <c r="BC2" s="494"/>
      <c r="BD2" s="590"/>
      <c r="BE2" s="522"/>
      <c r="BF2" s="589"/>
      <c r="BG2" s="494"/>
      <c r="BH2" s="494"/>
      <c r="BI2" s="523" t="s">
        <v>3256</v>
      </c>
      <c r="BJ2" s="523"/>
      <c r="BK2" s="524">
        <v>584</v>
      </c>
      <c r="BL2" s="643" t="s">
        <v>3981</v>
      </c>
    </row>
    <row r="3" spans="1:64" ht="11.25" customHeight="1" x14ac:dyDescent="0.25">
      <c r="A3" s="487">
        <v>581</v>
      </c>
      <c r="B3" s="488" t="s">
        <v>1534</v>
      </c>
      <c r="C3" s="495" t="s">
        <v>1502</v>
      </c>
      <c r="D3" s="495" t="s">
        <v>3418</v>
      </c>
      <c r="E3" s="495" t="s">
        <v>3409</v>
      </c>
      <c r="F3" s="492">
        <v>5123</v>
      </c>
      <c r="G3" s="492">
        <v>2016</v>
      </c>
      <c r="H3" s="492">
        <v>2017</v>
      </c>
      <c r="I3" s="495" t="s">
        <v>3410</v>
      </c>
      <c r="J3" s="495" t="s">
        <v>1496</v>
      </c>
      <c r="K3" s="591" t="s">
        <v>1535</v>
      </c>
      <c r="L3" s="502" t="s">
        <v>1536</v>
      </c>
      <c r="M3" s="492">
        <v>42</v>
      </c>
      <c r="N3" s="492">
        <v>40</v>
      </c>
      <c r="O3" s="492">
        <v>1</v>
      </c>
      <c r="P3" s="502" t="s">
        <v>1487</v>
      </c>
      <c r="Q3" s="503">
        <v>42472</v>
      </c>
      <c r="R3" s="504">
        <v>42458</v>
      </c>
      <c r="S3" s="592" t="s">
        <v>2954</v>
      </c>
      <c r="T3" s="492">
        <v>10029972758</v>
      </c>
      <c r="U3" s="593">
        <v>42</v>
      </c>
      <c r="V3" s="510">
        <v>422393</v>
      </c>
      <c r="W3" s="492" t="s">
        <v>3411</v>
      </c>
      <c r="X3" s="577">
        <v>45398</v>
      </c>
      <c r="Y3" s="513">
        <v>46128</v>
      </c>
      <c r="Z3" s="510">
        <v>11101000608</v>
      </c>
      <c r="AA3" s="502" t="s">
        <v>3412</v>
      </c>
      <c r="AB3" s="577">
        <v>45347</v>
      </c>
      <c r="AC3" s="515">
        <v>45713</v>
      </c>
      <c r="AD3" s="510">
        <v>13061001309</v>
      </c>
      <c r="AE3" s="495" t="s">
        <v>3412</v>
      </c>
      <c r="AF3" s="577">
        <v>45115</v>
      </c>
      <c r="AG3" s="515">
        <v>45481</v>
      </c>
      <c r="AH3" s="517">
        <v>87157037</v>
      </c>
      <c r="AI3" s="495" t="s">
        <v>3419</v>
      </c>
      <c r="AJ3" s="577">
        <v>45342</v>
      </c>
      <c r="AK3" s="513">
        <v>45707</v>
      </c>
      <c r="AL3" s="594" t="s">
        <v>3420</v>
      </c>
      <c r="AM3" s="520">
        <v>45406</v>
      </c>
      <c r="AN3" s="514">
        <v>45466</v>
      </c>
      <c r="AO3" s="510">
        <v>166225022</v>
      </c>
      <c r="AP3" s="594" t="s">
        <v>3421</v>
      </c>
      <c r="AQ3" s="520">
        <v>45079</v>
      </c>
      <c r="AR3" s="506">
        <v>45444</v>
      </c>
      <c r="AS3" s="595">
        <v>79986611</v>
      </c>
      <c r="AT3" s="505" t="s">
        <v>3249</v>
      </c>
      <c r="AU3" s="596">
        <v>3214872921</v>
      </c>
      <c r="AV3" s="596">
        <v>3214872921</v>
      </c>
      <c r="AW3" s="502" t="s">
        <v>3422</v>
      </c>
      <c r="AX3" s="597" t="s">
        <v>3423</v>
      </c>
      <c r="AY3" s="598">
        <v>80218571</v>
      </c>
      <c r="AZ3" s="505" t="s">
        <v>3251</v>
      </c>
      <c r="BA3" s="596">
        <v>3214872921</v>
      </c>
      <c r="BB3" s="495" t="s">
        <v>3422</v>
      </c>
      <c r="BC3" s="495" t="s">
        <v>3423</v>
      </c>
      <c r="BD3" s="598"/>
      <c r="BE3" s="505"/>
      <c r="BF3" s="596"/>
      <c r="BG3" s="495"/>
      <c r="BH3" s="495"/>
      <c r="BI3" s="493" t="s">
        <v>3256</v>
      </c>
      <c r="BJ3" s="493"/>
      <c r="BK3" s="56">
        <v>581</v>
      </c>
      <c r="BL3" s="644" t="s">
        <v>3981</v>
      </c>
    </row>
    <row r="4" spans="1:64" ht="11.25" customHeight="1" x14ac:dyDescent="0.25">
      <c r="A4" s="487">
        <v>32</v>
      </c>
      <c r="B4" s="489" t="s">
        <v>1489</v>
      </c>
      <c r="C4" s="496" t="s">
        <v>1490</v>
      </c>
      <c r="D4" s="496" t="s">
        <v>3424</v>
      </c>
      <c r="E4" s="496" t="s">
        <v>3409</v>
      </c>
      <c r="F4" s="493">
        <v>2476</v>
      </c>
      <c r="G4" s="493">
        <v>2011</v>
      </c>
      <c r="H4" s="493">
        <v>2012</v>
      </c>
      <c r="I4" s="496" t="s">
        <v>3425</v>
      </c>
      <c r="J4" s="496" t="s">
        <v>1484</v>
      </c>
      <c r="K4" s="599" t="s">
        <v>1491</v>
      </c>
      <c r="L4" s="505" t="s">
        <v>1492</v>
      </c>
      <c r="M4" s="493">
        <v>12</v>
      </c>
      <c r="N4" s="493">
        <v>12</v>
      </c>
      <c r="O4" s="493">
        <v>2</v>
      </c>
      <c r="P4" s="505" t="s">
        <v>1487</v>
      </c>
      <c r="Q4" s="506">
        <v>41285</v>
      </c>
      <c r="R4" s="507">
        <v>40756</v>
      </c>
      <c r="S4" s="600" t="s">
        <v>2954</v>
      </c>
      <c r="T4" s="493">
        <v>10016556206</v>
      </c>
      <c r="U4" s="601">
        <v>12</v>
      </c>
      <c r="V4" s="510">
        <v>331539</v>
      </c>
      <c r="W4" s="492" t="s">
        <v>3411</v>
      </c>
      <c r="X4" s="577">
        <v>44875</v>
      </c>
      <c r="Y4" s="513">
        <v>45606</v>
      </c>
      <c r="Z4" s="510">
        <v>11101000608</v>
      </c>
      <c r="AA4" s="502" t="s">
        <v>3412</v>
      </c>
      <c r="AB4" s="577">
        <v>45347</v>
      </c>
      <c r="AC4" s="515">
        <v>45713</v>
      </c>
      <c r="AD4" s="510">
        <v>13061001309</v>
      </c>
      <c r="AE4" s="495" t="s">
        <v>3412</v>
      </c>
      <c r="AF4" s="577">
        <v>45115</v>
      </c>
      <c r="AG4" s="515">
        <v>45481</v>
      </c>
      <c r="AH4" s="517">
        <v>100901362301</v>
      </c>
      <c r="AI4" s="495" t="s">
        <v>3426</v>
      </c>
      <c r="AJ4" s="577">
        <v>45208</v>
      </c>
      <c r="AK4" s="513">
        <v>45573</v>
      </c>
      <c r="AL4" s="594" t="s">
        <v>3427</v>
      </c>
      <c r="AM4" s="520" t="e">
        <v>#N/A</v>
      </c>
      <c r="AN4" s="514" t="e">
        <v>#N/A</v>
      </c>
      <c r="AO4" s="510">
        <v>168911455</v>
      </c>
      <c r="AP4" s="594" t="s">
        <v>3427</v>
      </c>
      <c r="AQ4" s="520">
        <v>45208</v>
      </c>
      <c r="AR4" s="520">
        <v>45574</v>
      </c>
      <c r="AS4" s="602">
        <v>1014192471</v>
      </c>
      <c r="AT4" s="505" t="s">
        <v>1493</v>
      </c>
      <c r="AU4" s="603">
        <v>3134490892</v>
      </c>
      <c r="AV4" s="603">
        <v>3134490892</v>
      </c>
      <c r="AW4" s="505" t="s">
        <v>3428</v>
      </c>
      <c r="AX4" s="531" t="s">
        <v>3429</v>
      </c>
      <c r="AY4" s="598"/>
      <c r="AZ4" s="505"/>
      <c r="BA4" s="603"/>
      <c r="BB4" s="505"/>
      <c r="BC4" s="531"/>
      <c r="BD4" s="505"/>
      <c r="BE4" s="505"/>
      <c r="BF4" s="505"/>
      <c r="BG4" s="495"/>
      <c r="BH4" s="495"/>
      <c r="BI4" s="493" t="s">
        <v>3256</v>
      </c>
      <c r="BJ4" s="493"/>
      <c r="BK4" s="56">
        <v>32</v>
      </c>
      <c r="BL4" s="644" t="s">
        <v>3981</v>
      </c>
    </row>
    <row r="5" spans="1:64" ht="11.25" customHeight="1" x14ac:dyDescent="0.25">
      <c r="A5" s="487">
        <v>40</v>
      </c>
      <c r="B5" s="488" t="s">
        <v>1985</v>
      </c>
      <c r="C5" s="495" t="s">
        <v>1554</v>
      </c>
      <c r="D5" s="495" t="s">
        <v>3430</v>
      </c>
      <c r="E5" s="495" t="s">
        <v>3409</v>
      </c>
      <c r="F5" s="492">
        <v>4300</v>
      </c>
      <c r="G5" s="492">
        <v>2006</v>
      </c>
      <c r="H5" s="492">
        <v>2007</v>
      </c>
      <c r="I5" s="495" t="s">
        <v>3410</v>
      </c>
      <c r="J5" s="495" t="s">
        <v>1496</v>
      </c>
      <c r="K5" s="591" t="s">
        <v>1986</v>
      </c>
      <c r="L5" s="502" t="s">
        <v>1987</v>
      </c>
      <c r="M5" s="492">
        <v>28</v>
      </c>
      <c r="N5" s="492">
        <v>28</v>
      </c>
      <c r="O5" s="492">
        <v>1</v>
      </c>
      <c r="P5" s="502" t="s">
        <v>1487</v>
      </c>
      <c r="Q5" s="503">
        <v>42093</v>
      </c>
      <c r="R5" s="504">
        <v>39070</v>
      </c>
      <c r="S5" s="592" t="s">
        <v>43</v>
      </c>
      <c r="T5" s="492">
        <v>10005351629</v>
      </c>
      <c r="U5" s="593">
        <v>28</v>
      </c>
      <c r="V5" s="510">
        <v>367944</v>
      </c>
      <c r="W5" s="492" t="s">
        <v>3411</v>
      </c>
      <c r="X5" s="577">
        <v>45079</v>
      </c>
      <c r="Y5" s="513">
        <v>45810</v>
      </c>
      <c r="Z5" s="510">
        <v>11101000608</v>
      </c>
      <c r="AA5" s="502" t="s">
        <v>3412</v>
      </c>
      <c r="AB5" s="577">
        <v>45347</v>
      </c>
      <c r="AC5" s="515">
        <v>45713</v>
      </c>
      <c r="AD5" s="510">
        <v>13061001309</v>
      </c>
      <c r="AE5" s="495" t="s">
        <v>3412</v>
      </c>
      <c r="AF5" s="577">
        <v>45115</v>
      </c>
      <c r="AG5" s="515">
        <v>45481</v>
      </c>
      <c r="AH5" s="517">
        <v>87100266</v>
      </c>
      <c r="AI5" s="495" t="s">
        <v>3419</v>
      </c>
      <c r="AJ5" s="577">
        <v>45317</v>
      </c>
      <c r="AK5" s="513">
        <v>45682</v>
      </c>
      <c r="AL5" s="594" t="s">
        <v>3420</v>
      </c>
      <c r="AM5" s="520">
        <v>45406</v>
      </c>
      <c r="AN5" s="514">
        <v>45466</v>
      </c>
      <c r="AO5" s="510">
        <v>170184245</v>
      </c>
      <c r="AP5" s="594" t="s">
        <v>3431</v>
      </c>
      <c r="AQ5" s="520">
        <v>45272</v>
      </c>
      <c r="AR5" s="513">
        <v>45638</v>
      </c>
      <c r="AS5" s="604">
        <v>7172055</v>
      </c>
      <c r="AT5" s="505" t="s">
        <v>1988</v>
      </c>
      <c r="AU5" s="603"/>
      <c r="AV5" s="603">
        <v>3115925473</v>
      </c>
      <c r="AW5" s="505" t="s">
        <v>3432</v>
      </c>
      <c r="AX5" s="597" t="s">
        <v>3433</v>
      </c>
      <c r="AY5" s="598"/>
      <c r="AZ5" s="505"/>
      <c r="BA5" s="603"/>
      <c r="BB5" s="495"/>
      <c r="BC5" s="495"/>
      <c r="BD5" s="598"/>
      <c r="BE5" s="505"/>
      <c r="BF5" s="603"/>
      <c r="BG5" s="495"/>
      <c r="BH5" s="495"/>
      <c r="BI5" s="493" t="s">
        <v>3256</v>
      </c>
      <c r="BJ5" s="493"/>
      <c r="BK5" s="56">
        <v>40</v>
      </c>
      <c r="BL5" s="644" t="s">
        <v>3981</v>
      </c>
    </row>
    <row r="6" spans="1:64" ht="11.25" customHeight="1" x14ac:dyDescent="0.25">
      <c r="A6" s="487">
        <v>56</v>
      </c>
      <c r="B6" s="488" t="s">
        <v>1618</v>
      </c>
      <c r="C6" s="495" t="s">
        <v>1490</v>
      </c>
      <c r="D6" s="495" t="s">
        <v>3434</v>
      </c>
      <c r="E6" s="495" t="s">
        <v>3409</v>
      </c>
      <c r="F6" s="492">
        <v>2476</v>
      </c>
      <c r="G6" s="492">
        <v>2009</v>
      </c>
      <c r="H6" s="492">
        <v>2010</v>
      </c>
      <c r="I6" s="495" t="s">
        <v>3425</v>
      </c>
      <c r="J6" s="495" t="s">
        <v>1484</v>
      </c>
      <c r="K6" s="591" t="s">
        <v>1619</v>
      </c>
      <c r="L6" s="502" t="s">
        <v>1620</v>
      </c>
      <c r="M6" s="492">
        <v>12</v>
      </c>
      <c r="N6" s="492">
        <v>12</v>
      </c>
      <c r="O6" s="492">
        <v>2</v>
      </c>
      <c r="P6" s="502" t="s">
        <v>1487</v>
      </c>
      <c r="Q6" s="503">
        <v>41286</v>
      </c>
      <c r="R6" s="504">
        <v>40053</v>
      </c>
      <c r="S6" s="592" t="s">
        <v>2667</v>
      </c>
      <c r="T6" s="492">
        <v>10005703255</v>
      </c>
      <c r="U6" s="593">
        <v>12</v>
      </c>
      <c r="V6" s="510">
        <v>330193</v>
      </c>
      <c r="W6" s="492" t="s">
        <v>3411</v>
      </c>
      <c r="X6" s="577">
        <v>44868</v>
      </c>
      <c r="Y6" s="513">
        <v>45599</v>
      </c>
      <c r="Z6" s="510">
        <v>11101000608</v>
      </c>
      <c r="AA6" s="502" t="s">
        <v>3412</v>
      </c>
      <c r="AB6" s="577">
        <v>45347</v>
      </c>
      <c r="AC6" s="515">
        <v>45713</v>
      </c>
      <c r="AD6" s="510">
        <v>13061001309</v>
      </c>
      <c r="AE6" s="495" t="s">
        <v>3412</v>
      </c>
      <c r="AF6" s="577">
        <v>45115</v>
      </c>
      <c r="AG6" s="515">
        <v>45481</v>
      </c>
      <c r="AH6" s="517">
        <v>4226123000583</v>
      </c>
      <c r="AI6" s="495" t="s">
        <v>3435</v>
      </c>
      <c r="AJ6" s="577">
        <v>45157</v>
      </c>
      <c r="AK6" s="513">
        <v>45522</v>
      </c>
      <c r="AL6" s="594" t="s">
        <v>3436</v>
      </c>
      <c r="AM6" s="520">
        <v>45429</v>
      </c>
      <c r="AN6" s="514">
        <v>45489</v>
      </c>
      <c r="AO6" s="510">
        <v>167191558</v>
      </c>
      <c r="AP6" s="594" t="s">
        <v>3427</v>
      </c>
      <c r="AQ6" s="520">
        <v>45122</v>
      </c>
      <c r="AR6" s="513">
        <v>45488</v>
      </c>
      <c r="AS6" s="595">
        <v>79159160</v>
      </c>
      <c r="AT6" s="505" t="s">
        <v>1621</v>
      </c>
      <c r="AU6" s="596"/>
      <c r="AV6" s="596">
        <v>3168641743</v>
      </c>
      <c r="AW6" s="502" t="s">
        <v>3437</v>
      </c>
      <c r="AX6" s="597" t="s">
        <v>3438</v>
      </c>
      <c r="AY6" s="598"/>
      <c r="AZ6" s="505"/>
      <c r="BA6" s="596"/>
      <c r="BB6" s="495"/>
      <c r="BC6" s="495"/>
      <c r="BD6" s="598"/>
      <c r="BE6" s="505"/>
      <c r="BF6" s="596"/>
      <c r="BG6" s="495"/>
      <c r="BH6" s="495"/>
      <c r="BI6" s="493" t="s">
        <v>3256</v>
      </c>
      <c r="BJ6" s="493"/>
      <c r="BK6" s="56">
        <v>56</v>
      </c>
      <c r="BL6" s="644" t="s">
        <v>3981</v>
      </c>
    </row>
    <row r="7" spans="1:64" ht="11.25" customHeight="1" x14ac:dyDescent="0.25">
      <c r="A7" s="487">
        <v>62</v>
      </c>
      <c r="B7" s="488" t="s">
        <v>1751</v>
      </c>
      <c r="C7" s="495" t="s">
        <v>1599</v>
      </c>
      <c r="D7" s="495" t="s">
        <v>3439</v>
      </c>
      <c r="E7" s="495" t="s">
        <v>3409</v>
      </c>
      <c r="F7" s="492">
        <v>6374</v>
      </c>
      <c r="G7" s="492">
        <v>2014</v>
      </c>
      <c r="H7" s="492">
        <v>2012</v>
      </c>
      <c r="I7" s="495" t="s">
        <v>3410</v>
      </c>
      <c r="J7" s="495" t="s">
        <v>1496</v>
      </c>
      <c r="K7" s="591" t="s">
        <v>1752</v>
      </c>
      <c r="L7" s="502" t="s">
        <v>1753</v>
      </c>
      <c r="M7" s="492">
        <v>60</v>
      </c>
      <c r="N7" s="492">
        <v>60</v>
      </c>
      <c r="O7" s="492">
        <v>2</v>
      </c>
      <c r="P7" s="502" t="s">
        <v>1487</v>
      </c>
      <c r="Q7" s="503">
        <v>41835</v>
      </c>
      <c r="R7" s="504">
        <v>41825</v>
      </c>
      <c r="S7" s="592" t="s">
        <v>2954</v>
      </c>
      <c r="T7" s="492">
        <v>10007638813</v>
      </c>
      <c r="U7" s="593">
        <v>60</v>
      </c>
      <c r="V7" s="510">
        <v>327947</v>
      </c>
      <c r="W7" s="492" t="s">
        <v>3411</v>
      </c>
      <c r="X7" s="577">
        <v>44856</v>
      </c>
      <c r="Y7" s="513">
        <v>45587</v>
      </c>
      <c r="Z7" s="510">
        <v>11101000608</v>
      </c>
      <c r="AA7" s="502" t="s">
        <v>3412</v>
      </c>
      <c r="AB7" s="577">
        <v>45347</v>
      </c>
      <c r="AC7" s="515">
        <v>45713</v>
      </c>
      <c r="AD7" s="510">
        <v>13061001309</v>
      </c>
      <c r="AE7" s="495" t="s">
        <v>3412</v>
      </c>
      <c r="AF7" s="577">
        <v>45115</v>
      </c>
      <c r="AG7" s="515">
        <v>45481</v>
      </c>
      <c r="AH7" s="517">
        <v>9310008491801</v>
      </c>
      <c r="AI7" s="495" t="s">
        <v>3426</v>
      </c>
      <c r="AJ7" s="577">
        <v>45197</v>
      </c>
      <c r="AK7" s="513">
        <v>45562</v>
      </c>
      <c r="AL7" s="594" t="s">
        <v>3420</v>
      </c>
      <c r="AM7" s="520">
        <v>45409</v>
      </c>
      <c r="AN7" s="514">
        <v>45469</v>
      </c>
      <c r="AO7" s="510">
        <v>168666540</v>
      </c>
      <c r="AP7" s="594" t="s">
        <v>3421</v>
      </c>
      <c r="AQ7" s="520">
        <v>45196</v>
      </c>
      <c r="AR7" s="513">
        <v>45562</v>
      </c>
      <c r="AS7" s="595">
        <v>800126471</v>
      </c>
      <c r="AT7" s="505" t="s">
        <v>3273</v>
      </c>
      <c r="AU7" s="596">
        <v>3118830</v>
      </c>
      <c r="AV7" s="596">
        <v>3203001319</v>
      </c>
      <c r="AW7" s="502" t="s">
        <v>3440</v>
      </c>
      <c r="AX7" s="597" t="s">
        <v>3441</v>
      </c>
      <c r="AY7" s="598"/>
      <c r="AZ7" s="505" t="s">
        <v>3442</v>
      </c>
      <c r="BA7" s="596"/>
      <c r="BB7" s="495"/>
      <c r="BC7" s="495"/>
      <c r="BD7" s="598"/>
      <c r="BE7" s="505"/>
      <c r="BF7" s="596"/>
      <c r="BG7" s="495"/>
      <c r="BH7" s="495"/>
      <c r="BI7" s="493" t="s">
        <v>3443</v>
      </c>
      <c r="BJ7" s="605">
        <v>0.5</v>
      </c>
      <c r="BK7" s="56">
        <v>62</v>
      </c>
      <c r="BL7" s="644" t="s">
        <v>3981</v>
      </c>
    </row>
    <row r="8" spans="1:64" ht="11.25" customHeight="1" x14ac:dyDescent="0.25">
      <c r="A8" s="487">
        <v>72</v>
      </c>
      <c r="B8" s="488" t="s">
        <v>1622</v>
      </c>
      <c r="C8" s="495" t="s">
        <v>1565</v>
      </c>
      <c r="D8" s="495" t="s">
        <v>3444</v>
      </c>
      <c r="E8" s="495" t="s">
        <v>3409</v>
      </c>
      <c r="F8" s="492">
        <v>2463</v>
      </c>
      <c r="G8" s="492">
        <v>2010</v>
      </c>
      <c r="H8" s="492">
        <v>2011</v>
      </c>
      <c r="I8" s="495" t="s">
        <v>3445</v>
      </c>
      <c r="J8" s="495" t="s">
        <v>1484</v>
      </c>
      <c r="K8" s="591" t="s">
        <v>1623</v>
      </c>
      <c r="L8" s="502" t="s">
        <v>1624</v>
      </c>
      <c r="M8" s="492">
        <v>15</v>
      </c>
      <c r="N8" s="492">
        <v>15</v>
      </c>
      <c r="O8" s="492">
        <v>1</v>
      </c>
      <c r="P8" s="502" t="s">
        <v>1487</v>
      </c>
      <c r="Q8" s="503">
        <v>41285</v>
      </c>
      <c r="R8" s="504">
        <v>40476</v>
      </c>
      <c r="S8" s="592" t="s">
        <v>2954</v>
      </c>
      <c r="T8" s="492">
        <v>10009027589</v>
      </c>
      <c r="U8" s="593">
        <v>15</v>
      </c>
      <c r="V8" s="510">
        <v>334872</v>
      </c>
      <c r="W8" s="492" t="s">
        <v>3411</v>
      </c>
      <c r="X8" s="577">
        <v>44890</v>
      </c>
      <c r="Y8" s="513">
        <v>45621</v>
      </c>
      <c r="Z8" s="510">
        <v>11101000608</v>
      </c>
      <c r="AA8" s="502" t="s">
        <v>3412</v>
      </c>
      <c r="AB8" s="577">
        <v>45347</v>
      </c>
      <c r="AC8" s="515">
        <v>45713</v>
      </c>
      <c r="AD8" s="510">
        <v>13061001309</v>
      </c>
      <c r="AE8" s="495" t="s">
        <v>3412</v>
      </c>
      <c r="AF8" s="577">
        <v>45115</v>
      </c>
      <c r="AG8" s="515">
        <v>45481</v>
      </c>
      <c r="AH8" s="517">
        <v>9310009449701</v>
      </c>
      <c r="AI8" s="495" t="s">
        <v>3426</v>
      </c>
      <c r="AJ8" s="577">
        <v>45225</v>
      </c>
      <c r="AK8" s="513">
        <v>45590</v>
      </c>
      <c r="AL8" s="594" t="s">
        <v>3420</v>
      </c>
      <c r="AM8" s="520" t="e">
        <v>#N/A</v>
      </c>
      <c r="AN8" s="514" t="e">
        <v>#N/A</v>
      </c>
      <c r="AO8" s="510">
        <v>168882772</v>
      </c>
      <c r="AP8" s="594" t="s">
        <v>3446</v>
      </c>
      <c r="AQ8" s="520">
        <v>45206</v>
      </c>
      <c r="AR8" s="513">
        <v>45572</v>
      </c>
      <c r="AS8" s="595">
        <v>52366245</v>
      </c>
      <c r="AT8" s="505" t="s">
        <v>3257</v>
      </c>
      <c r="AU8" s="596">
        <v>74663170</v>
      </c>
      <c r="AV8" s="596">
        <v>3057964261</v>
      </c>
      <c r="AW8" s="495" t="s">
        <v>3447</v>
      </c>
      <c r="AX8" s="495" t="s">
        <v>3448</v>
      </c>
      <c r="AY8" s="598">
        <v>5576852</v>
      </c>
      <c r="AZ8" s="505" t="s">
        <v>3262</v>
      </c>
      <c r="BA8" s="596">
        <v>4650982</v>
      </c>
      <c r="BB8" s="495" t="s">
        <v>3447</v>
      </c>
      <c r="BC8" s="495" t="s">
        <v>3448</v>
      </c>
      <c r="BD8" s="598"/>
      <c r="BE8" s="505"/>
      <c r="BF8" s="596"/>
      <c r="BG8" s="495"/>
      <c r="BH8" s="495"/>
      <c r="BI8" s="493" t="s">
        <v>3256</v>
      </c>
      <c r="BJ8" s="493"/>
      <c r="BK8" s="56">
        <v>72</v>
      </c>
      <c r="BL8" s="644" t="s">
        <v>3981</v>
      </c>
    </row>
    <row r="9" spans="1:64" ht="11.25" customHeight="1" x14ac:dyDescent="0.25">
      <c r="A9" s="487">
        <v>106</v>
      </c>
      <c r="B9" s="488" t="s">
        <v>1814</v>
      </c>
      <c r="C9" s="495" t="s">
        <v>1502</v>
      </c>
      <c r="D9" s="495" t="s">
        <v>3449</v>
      </c>
      <c r="E9" s="495" t="s">
        <v>3409</v>
      </c>
      <c r="F9" s="492">
        <v>5307</v>
      </c>
      <c r="G9" s="492">
        <v>2008</v>
      </c>
      <c r="H9" s="492">
        <v>2009</v>
      </c>
      <c r="I9" s="495" t="s">
        <v>3410</v>
      </c>
      <c r="J9" s="495" t="s">
        <v>1496</v>
      </c>
      <c r="K9" s="591" t="s">
        <v>1815</v>
      </c>
      <c r="L9" s="502" t="s">
        <v>1816</v>
      </c>
      <c r="M9" s="492">
        <v>35</v>
      </c>
      <c r="N9" s="492">
        <v>35</v>
      </c>
      <c r="O9" s="492">
        <v>1</v>
      </c>
      <c r="P9" s="502" t="s">
        <v>1487</v>
      </c>
      <c r="Q9" s="503">
        <v>41288</v>
      </c>
      <c r="R9" s="504">
        <v>39798</v>
      </c>
      <c r="S9" s="592" t="s">
        <v>3450</v>
      </c>
      <c r="T9" s="492">
        <v>10004687995</v>
      </c>
      <c r="U9" s="593">
        <v>35</v>
      </c>
      <c r="V9" s="510">
        <v>331528</v>
      </c>
      <c r="W9" s="492" t="s">
        <v>3411</v>
      </c>
      <c r="X9" s="577">
        <v>44875</v>
      </c>
      <c r="Y9" s="513">
        <v>45606</v>
      </c>
      <c r="Z9" s="510">
        <v>11101000608</v>
      </c>
      <c r="AA9" s="502" t="s">
        <v>3412</v>
      </c>
      <c r="AB9" s="577">
        <v>45347</v>
      </c>
      <c r="AC9" s="515">
        <v>45713</v>
      </c>
      <c r="AD9" s="510">
        <v>13061001309</v>
      </c>
      <c r="AE9" s="495" t="s">
        <v>3412</v>
      </c>
      <c r="AF9" s="577">
        <v>45115</v>
      </c>
      <c r="AG9" s="515">
        <v>45481</v>
      </c>
      <c r="AH9" s="517">
        <v>14289407568630</v>
      </c>
      <c r="AI9" s="495" t="s">
        <v>3413</v>
      </c>
      <c r="AJ9" s="577">
        <v>45262</v>
      </c>
      <c r="AK9" s="513">
        <v>45627</v>
      </c>
      <c r="AL9" s="594" t="s">
        <v>3421</v>
      </c>
      <c r="AM9" s="520">
        <v>45343</v>
      </c>
      <c r="AN9" s="514">
        <v>45403</v>
      </c>
      <c r="AO9" s="510">
        <v>170055788</v>
      </c>
      <c r="AP9" s="594" t="s">
        <v>3451</v>
      </c>
      <c r="AQ9" s="520">
        <v>45266</v>
      </c>
      <c r="AR9" s="513">
        <v>45632</v>
      </c>
      <c r="AS9" s="595">
        <v>41644243</v>
      </c>
      <c r="AT9" s="505" t="s">
        <v>3258</v>
      </c>
      <c r="AU9" s="596">
        <v>7765208</v>
      </c>
      <c r="AV9" s="596">
        <v>3102632056</v>
      </c>
      <c r="AW9" s="502" t="s">
        <v>3452</v>
      </c>
      <c r="AX9" s="495" t="s">
        <v>3453</v>
      </c>
      <c r="AY9" s="598"/>
      <c r="AZ9" s="505"/>
      <c r="BA9" s="596">
        <v>3106803078</v>
      </c>
      <c r="BB9" s="502"/>
      <c r="BC9" s="495" t="s">
        <v>3454</v>
      </c>
      <c r="BD9" s="598"/>
      <c r="BE9" s="505"/>
      <c r="BF9" s="596"/>
      <c r="BG9" s="495"/>
      <c r="BH9" s="495"/>
      <c r="BI9" s="493" t="s">
        <v>3256</v>
      </c>
      <c r="BJ9" s="493"/>
      <c r="BK9" s="56">
        <v>106</v>
      </c>
      <c r="BL9" s="644" t="s">
        <v>3981</v>
      </c>
    </row>
    <row r="10" spans="1:64" ht="11.25" customHeight="1" x14ac:dyDescent="0.25">
      <c r="A10" s="487">
        <v>123</v>
      </c>
      <c r="B10" s="488" t="s">
        <v>1661</v>
      </c>
      <c r="C10" s="495" t="s">
        <v>1490</v>
      </c>
      <c r="D10" s="495" t="s">
        <v>3455</v>
      </c>
      <c r="E10" s="495" t="s">
        <v>3409</v>
      </c>
      <c r="F10" s="492">
        <v>2476</v>
      </c>
      <c r="G10" s="492">
        <v>2008</v>
      </c>
      <c r="H10" s="492">
        <v>2008</v>
      </c>
      <c r="I10" s="495" t="s">
        <v>3456</v>
      </c>
      <c r="J10" s="495" t="s">
        <v>1484</v>
      </c>
      <c r="K10" s="591" t="s">
        <v>1662</v>
      </c>
      <c r="L10" s="502" t="s">
        <v>1663</v>
      </c>
      <c r="M10" s="492">
        <v>12</v>
      </c>
      <c r="N10" s="492">
        <v>12</v>
      </c>
      <c r="O10" s="492">
        <v>2</v>
      </c>
      <c r="P10" s="502" t="s">
        <v>1487</v>
      </c>
      <c r="Q10" s="503">
        <v>41285</v>
      </c>
      <c r="R10" s="504">
        <v>39539</v>
      </c>
      <c r="S10" s="592" t="s">
        <v>43</v>
      </c>
      <c r="T10" s="492">
        <v>10011718641</v>
      </c>
      <c r="U10" s="593">
        <v>12</v>
      </c>
      <c r="V10" s="510">
        <v>333059</v>
      </c>
      <c r="W10" s="492" t="s">
        <v>3411</v>
      </c>
      <c r="X10" s="577">
        <v>44883</v>
      </c>
      <c r="Y10" s="513">
        <v>45614</v>
      </c>
      <c r="Z10" s="510">
        <v>11101000608</v>
      </c>
      <c r="AA10" s="502" t="s">
        <v>3412</v>
      </c>
      <c r="AB10" s="577">
        <v>45347</v>
      </c>
      <c r="AC10" s="515">
        <v>45713</v>
      </c>
      <c r="AD10" s="510">
        <v>13061001309</v>
      </c>
      <c r="AE10" s="495" t="s">
        <v>3412</v>
      </c>
      <c r="AF10" s="577">
        <v>45115</v>
      </c>
      <c r="AG10" s="515">
        <v>45481</v>
      </c>
      <c r="AH10" s="517">
        <v>87760264</v>
      </c>
      <c r="AI10" s="495" t="s">
        <v>3419</v>
      </c>
      <c r="AJ10" s="577">
        <v>45388</v>
      </c>
      <c r="AK10" s="513">
        <v>45752</v>
      </c>
      <c r="AL10" s="594" t="s">
        <v>3420</v>
      </c>
      <c r="AM10" s="520">
        <v>45408</v>
      </c>
      <c r="AN10" s="514">
        <v>45468</v>
      </c>
      <c r="AO10" s="510">
        <v>172049693</v>
      </c>
      <c r="AP10" s="594" t="s">
        <v>3421</v>
      </c>
      <c r="AQ10" s="520">
        <v>45349</v>
      </c>
      <c r="AR10" s="513">
        <v>45715</v>
      </c>
      <c r="AS10" s="595">
        <v>79851155</v>
      </c>
      <c r="AT10" s="505" t="s">
        <v>1664</v>
      </c>
      <c r="AU10" s="596">
        <v>7350328</v>
      </c>
      <c r="AV10" s="596">
        <v>3112751021</v>
      </c>
      <c r="AW10" s="502" t="s">
        <v>3457</v>
      </c>
      <c r="AX10" s="597" t="s">
        <v>3458</v>
      </c>
      <c r="AY10" s="598"/>
      <c r="AZ10" s="505"/>
      <c r="BA10" s="596"/>
      <c r="BB10" s="495"/>
      <c r="BC10" s="495"/>
      <c r="BD10" s="598"/>
      <c r="BE10" s="505"/>
      <c r="BF10" s="596"/>
      <c r="BG10" s="495"/>
      <c r="BH10" s="495"/>
      <c r="BI10" s="493" t="s">
        <v>3256</v>
      </c>
      <c r="BJ10" s="493"/>
      <c r="BK10" s="56">
        <v>123</v>
      </c>
      <c r="BL10" s="644" t="s">
        <v>3981</v>
      </c>
    </row>
    <row r="11" spans="1:64" ht="11.25" customHeight="1" x14ac:dyDescent="0.25">
      <c r="A11" s="487">
        <v>126</v>
      </c>
      <c r="B11" s="488" t="s">
        <v>1553</v>
      </c>
      <c r="C11" s="495" t="s">
        <v>1554</v>
      </c>
      <c r="D11" s="495" t="s">
        <v>3459</v>
      </c>
      <c r="E11" s="495" t="s">
        <v>3409</v>
      </c>
      <c r="F11" s="492">
        <v>1968</v>
      </c>
      <c r="G11" s="492">
        <v>2013</v>
      </c>
      <c r="H11" s="492">
        <v>2014</v>
      </c>
      <c r="I11" s="495" t="s">
        <v>3456</v>
      </c>
      <c r="J11" s="495" t="s">
        <v>1484</v>
      </c>
      <c r="K11" s="591" t="s">
        <v>1555</v>
      </c>
      <c r="L11" s="502" t="s">
        <v>1556</v>
      </c>
      <c r="M11" s="492">
        <v>19</v>
      </c>
      <c r="N11" s="492">
        <v>18</v>
      </c>
      <c r="O11" s="492">
        <v>2</v>
      </c>
      <c r="P11" s="502" t="s">
        <v>1487</v>
      </c>
      <c r="Q11" s="503">
        <v>41677</v>
      </c>
      <c r="R11" s="504">
        <v>41596</v>
      </c>
      <c r="S11" s="592" t="s">
        <v>124</v>
      </c>
      <c r="T11" s="492">
        <v>10011777751</v>
      </c>
      <c r="U11" s="593">
        <v>19</v>
      </c>
      <c r="V11" s="510">
        <v>382025</v>
      </c>
      <c r="W11" s="492" t="s">
        <v>3411</v>
      </c>
      <c r="X11" s="577">
        <v>45183</v>
      </c>
      <c r="Y11" s="513">
        <v>45914</v>
      </c>
      <c r="Z11" s="510">
        <v>11101000608</v>
      </c>
      <c r="AA11" s="502" t="s">
        <v>3412</v>
      </c>
      <c r="AB11" s="577">
        <v>45347</v>
      </c>
      <c r="AC11" s="515">
        <v>45713</v>
      </c>
      <c r="AD11" s="510">
        <v>13061001309</v>
      </c>
      <c r="AE11" s="495" t="s">
        <v>3412</v>
      </c>
      <c r="AF11" s="577">
        <v>45115</v>
      </c>
      <c r="AG11" s="515">
        <v>45481</v>
      </c>
      <c r="AH11" s="517">
        <v>3308005528090000</v>
      </c>
      <c r="AI11" s="495" t="s">
        <v>3460</v>
      </c>
      <c r="AJ11" s="577">
        <v>45270</v>
      </c>
      <c r="AK11" s="513">
        <v>45635</v>
      </c>
      <c r="AL11" s="594" t="s">
        <v>3461</v>
      </c>
      <c r="AM11" s="520">
        <v>45386</v>
      </c>
      <c r="AN11" s="514">
        <v>45446</v>
      </c>
      <c r="AO11" s="510">
        <v>170071476</v>
      </c>
      <c r="AP11" s="594" t="s">
        <v>3462</v>
      </c>
      <c r="AQ11" s="520">
        <v>45267</v>
      </c>
      <c r="AR11" s="513">
        <v>45633</v>
      </c>
      <c r="AS11" s="595">
        <v>23609499</v>
      </c>
      <c r="AT11" s="505" t="s">
        <v>1557</v>
      </c>
      <c r="AU11" s="596">
        <v>7242650</v>
      </c>
      <c r="AV11" s="596">
        <v>3112332968</v>
      </c>
      <c r="AW11" s="502" t="s">
        <v>3463</v>
      </c>
      <c r="AX11" s="495" t="s">
        <v>3464</v>
      </c>
      <c r="AY11" s="598"/>
      <c r="AZ11" s="505"/>
      <c r="BA11" s="596"/>
      <c r="BB11" s="495"/>
      <c r="BC11" s="495" t="s">
        <v>3465</v>
      </c>
      <c r="BD11" s="598"/>
      <c r="BE11" s="505"/>
      <c r="BF11" s="596"/>
      <c r="BG11" s="495"/>
      <c r="BH11" s="495"/>
      <c r="BI11" s="493" t="s">
        <v>3256</v>
      </c>
      <c r="BJ11" s="493"/>
      <c r="BK11" s="56">
        <v>126</v>
      </c>
      <c r="BL11" s="644" t="s">
        <v>3981</v>
      </c>
    </row>
    <row r="12" spans="1:64" ht="11.25" customHeight="1" x14ac:dyDescent="0.25">
      <c r="A12" s="487">
        <v>147</v>
      </c>
      <c r="B12" s="488" t="s">
        <v>2057</v>
      </c>
      <c r="C12" s="495" t="s">
        <v>2058</v>
      </c>
      <c r="D12" s="495" t="s">
        <v>3466</v>
      </c>
      <c r="E12" s="495" t="s">
        <v>3409</v>
      </c>
      <c r="F12" s="492">
        <v>3800</v>
      </c>
      <c r="G12" s="492">
        <v>2012</v>
      </c>
      <c r="H12" s="492">
        <v>2012</v>
      </c>
      <c r="I12" s="495" t="s">
        <v>3456</v>
      </c>
      <c r="J12" s="495" t="s">
        <v>1657</v>
      </c>
      <c r="K12" s="591">
        <v>89035603</v>
      </c>
      <c r="L12" s="502" t="s">
        <v>2059</v>
      </c>
      <c r="M12" s="492">
        <v>27</v>
      </c>
      <c r="N12" s="492">
        <v>27</v>
      </c>
      <c r="O12" s="492">
        <v>1</v>
      </c>
      <c r="P12" s="502" t="s">
        <v>1487</v>
      </c>
      <c r="Q12" s="503">
        <v>41285</v>
      </c>
      <c r="R12" s="504">
        <v>41082</v>
      </c>
      <c r="S12" s="592" t="s">
        <v>43</v>
      </c>
      <c r="T12" s="492">
        <v>10015569150</v>
      </c>
      <c r="U12" s="593">
        <v>27</v>
      </c>
      <c r="V12" s="510">
        <v>336723</v>
      </c>
      <c r="W12" s="492" t="s">
        <v>3411</v>
      </c>
      <c r="X12" s="577">
        <v>44900</v>
      </c>
      <c r="Y12" s="513">
        <v>45631</v>
      </c>
      <c r="Z12" s="510">
        <v>11101000608</v>
      </c>
      <c r="AA12" s="502" t="s">
        <v>3412</v>
      </c>
      <c r="AB12" s="577">
        <v>45347</v>
      </c>
      <c r="AC12" s="515">
        <v>45713</v>
      </c>
      <c r="AD12" s="510">
        <v>13061001309</v>
      </c>
      <c r="AE12" s="495" t="s">
        <v>3412</v>
      </c>
      <c r="AF12" s="577">
        <v>45115</v>
      </c>
      <c r="AG12" s="515">
        <v>45481</v>
      </c>
      <c r="AH12" s="517">
        <v>85819983</v>
      </c>
      <c r="AI12" s="495" t="s">
        <v>3419</v>
      </c>
      <c r="AJ12" s="577">
        <v>45114</v>
      </c>
      <c r="AK12" s="513">
        <v>45479</v>
      </c>
      <c r="AL12" s="594" t="s">
        <v>3421</v>
      </c>
      <c r="AM12" s="520">
        <v>45343</v>
      </c>
      <c r="AN12" s="514">
        <v>45403</v>
      </c>
      <c r="AO12" s="510">
        <v>166391439</v>
      </c>
      <c r="AP12" s="594" t="s">
        <v>3467</v>
      </c>
      <c r="AQ12" s="520">
        <v>45452</v>
      </c>
      <c r="AR12" s="525">
        <v>45817</v>
      </c>
      <c r="AS12" s="595">
        <v>79312022</v>
      </c>
      <c r="AT12" s="505" t="s">
        <v>2060</v>
      </c>
      <c r="AU12" s="596">
        <v>4357421</v>
      </c>
      <c r="AV12" s="596">
        <v>3124159408</v>
      </c>
      <c r="AW12" s="502" t="s">
        <v>3468</v>
      </c>
      <c r="AX12" s="495" t="s">
        <v>3469</v>
      </c>
      <c r="AY12" s="598"/>
      <c r="AZ12" s="505"/>
      <c r="BA12" s="596">
        <v>3115214581</v>
      </c>
      <c r="BB12" s="495"/>
      <c r="BC12" s="495"/>
      <c r="BD12" s="598"/>
      <c r="BE12" s="505"/>
      <c r="BF12" s="596"/>
      <c r="BG12" s="495"/>
      <c r="BH12" s="495"/>
      <c r="BI12" s="493" t="s">
        <v>3256</v>
      </c>
      <c r="BJ12" s="493"/>
      <c r="BK12" s="56">
        <v>147</v>
      </c>
      <c r="BL12" s="644" t="s">
        <v>3981</v>
      </c>
    </row>
    <row r="13" spans="1:64" ht="11.25" customHeight="1" x14ac:dyDescent="0.25">
      <c r="A13" s="487">
        <v>151</v>
      </c>
      <c r="B13" s="488" t="s">
        <v>1969</v>
      </c>
      <c r="C13" s="495" t="s">
        <v>1502</v>
      </c>
      <c r="D13" s="495" t="s">
        <v>3470</v>
      </c>
      <c r="E13" s="495" t="s">
        <v>3409</v>
      </c>
      <c r="F13" s="492">
        <v>4009</v>
      </c>
      <c r="G13" s="492">
        <v>2016</v>
      </c>
      <c r="H13" s="492">
        <v>2017</v>
      </c>
      <c r="I13" s="495" t="s">
        <v>3410</v>
      </c>
      <c r="J13" s="495" t="s">
        <v>1657</v>
      </c>
      <c r="K13" s="591" t="s">
        <v>1970</v>
      </c>
      <c r="L13" s="502" t="s">
        <v>1971</v>
      </c>
      <c r="M13" s="492">
        <v>30</v>
      </c>
      <c r="N13" s="492">
        <v>29</v>
      </c>
      <c r="O13" s="492">
        <v>1</v>
      </c>
      <c r="P13" s="502" t="s">
        <v>1487</v>
      </c>
      <c r="Q13" s="503">
        <v>42710</v>
      </c>
      <c r="R13" s="504">
        <v>42692</v>
      </c>
      <c r="S13" s="592" t="s">
        <v>2954</v>
      </c>
      <c r="T13" s="492">
        <v>10012908174</v>
      </c>
      <c r="U13" s="593">
        <v>30</v>
      </c>
      <c r="V13" s="510">
        <v>331825</v>
      </c>
      <c r="W13" s="492" t="s">
        <v>3411</v>
      </c>
      <c r="X13" s="577">
        <v>44876</v>
      </c>
      <c r="Y13" s="513">
        <v>45607</v>
      </c>
      <c r="Z13" s="510">
        <v>11101000608</v>
      </c>
      <c r="AA13" s="502" t="s">
        <v>3412</v>
      </c>
      <c r="AB13" s="577">
        <v>45347</v>
      </c>
      <c r="AC13" s="515">
        <v>45713</v>
      </c>
      <c r="AD13" s="510">
        <v>13061001309</v>
      </c>
      <c r="AE13" s="495" t="s">
        <v>3412</v>
      </c>
      <c r="AF13" s="577">
        <v>45115</v>
      </c>
      <c r="AG13" s="515">
        <v>45481</v>
      </c>
      <c r="AH13" s="517">
        <v>1015100477503</v>
      </c>
      <c r="AI13" s="495" t="s">
        <v>3426</v>
      </c>
      <c r="AJ13" s="577">
        <v>45250</v>
      </c>
      <c r="AK13" s="513">
        <v>45615</v>
      </c>
      <c r="AL13" s="594" t="s">
        <v>3420</v>
      </c>
      <c r="AM13" s="520">
        <v>45426</v>
      </c>
      <c r="AN13" s="514">
        <v>45486</v>
      </c>
      <c r="AO13" s="510">
        <v>169767589</v>
      </c>
      <c r="AP13" s="594" t="s">
        <v>3471</v>
      </c>
      <c r="AQ13" s="520">
        <v>45254</v>
      </c>
      <c r="AR13" s="513">
        <v>45620</v>
      </c>
      <c r="AS13" s="595">
        <v>19243681</v>
      </c>
      <c r="AT13" s="505" t="s">
        <v>1972</v>
      </c>
      <c r="AU13" s="596">
        <v>6810989</v>
      </c>
      <c r="AV13" s="596">
        <v>3107879155</v>
      </c>
      <c r="AW13" s="502" t="s">
        <v>3472</v>
      </c>
      <c r="AX13" s="648" t="s">
        <v>3473</v>
      </c>
      <c r="AY13" s="598"/>
      <c r="AZ13" s="505"/>
      <c r="BA13" s="596">
        <v>3133272723</v>
      </c>
      <c r="BB13" s="495"/>
      <c r="BC13" s="495"/>
      <c r="BD13" s="598"/>
      <c r="BE13" s="505"/>
      <c r="BF13" s="596"/>
      <c r="BG13" s="495"/>
      <c r="BH13" s="495"/>
      <c r="BI13" s="493" t="s">
        <v>3256</v>
      </c>
      <c r="BJ13" s="493"/>
      <c r="BK13" s="56">
        <v>151</v>
      </c>
      <c r="BL13" s="644" t="s">
        <v>3981</v>
      </c>
    </row>
    <row r="14" spans="1:64" ht="11.25" customHeight="1" x14ac:dyDescent="0.25">
      <c r="A14" s="487">
        <v>155</v>
      </c>
      <c r="B14" s="488" t="s">
        <v>2003</v>
      </c>
      <c r="C14" s="495" t="s">
        <v>2004</v>
      </c>
      <c r="D14" s="495" t="s">
        <v>3474</v>
      </c>
      <c r="E14" s="495" t="s">
        <v>3409</v>
      </c>
      <c r="F14" s="492">
        <v>5900</v>
      </c>
      <c r="G14" s="492">
        <v>2010</v>
      </c>
      <c r="H14" s="492">
        <v>2010</v>
      </c>
      <c r="I14" s="495" t="s">
        <v>3410</v>
      </c>
      <c r="J14" s="495" t="s">
        <v>1496</v>
      </c>
      <c r="K14" s="591">
        <v>69545368</v>
      </c>
      <c r="L14" s="502" t="s">
        <v>2005</v>
      </c>
      <c r="M14" s="492">
        <v>37</v>
      </c>
      <c r="N14" s="492">
        <v>37</v>
      </c>
      <c r="O14" s="492">
        <v>1</v>
      </c>
      <c r="P14" s="502" t="s">
        <v>1487</v>
      </c>
      <c r="Q14" s="503">
        <v>41290</v>
      </c>
      <c r="R14" s="504">
        <v>40183</v>
      </c>
      <c r="S14" s="592" t="s">
        <v>124</v>
      </c>
      <c r="T14" s="492">
        <v>10009157564</v>
      </c>
      <c r="U14" s="593">
        <v>37</v>
      </c>
      <c r="V14" s="510">
        <v>347700</v>
      </c>
      <c r="W14" s="492" t="s">
        <v>3411</v>
      </c>
      <c r="X14" s="577">
        <v>44970</v>
      </c>
      <c r="Y14" s="513">
        <v>45701</v>
      </c>
      <c r="Z14" s="510">
        <v>11101000608</v>
      </c>
      <c r="AA14" s="502" t="s">
        <v>3412</v>
      </c>
      <c r="AB14" s="577">
        <v>45347</v>
      </c>
      <c r="AC14" s="515">
        <v>45713</v>
      </c>
      <c r="AD14" s="510">
        <v>13061001309</v>
      </c>
      <c r="AE14" s="495" t="s">
        <v>3412</v>
      </c>
      <c r="AF14" s="577">
        <v>45115</v>
      </c>
      <c r="AG14" s="515">
        <v>45481</v>
      </c>
      <c r="AH14" s="517">
        <v>87509186</v>
      </c>
      <c r="AI14" s="495" t="s">
        <v>3419</v>
      </c>
      <c r="AJ14" s="577">
        <v>45312</v>
      </c>
      <c r="AK14" s="513">
        <v>45677</v>
      </c>
      <c r="AL14" s="594" t="s">
        <v>3420</v>
      </c>
      <c r="AM14" s="520">
        <v>45409</v>
      </c>
      <c r="AN14" s="514">
        <v>45469</v>
      </c>
      <c r="AO14" s="510">
        <v>171478611</v>
      </c>
      <c r="AP14" s="594" t="s">
        <v>3421</v>
      </c>
      <c r="AQ14" s="520">
        <v>45323</v>
      </c>
      <c r="AR14" s="513">
        <v>45689</v>
      </c>
      <c r="AS14" s="595">
        <v>41725163</v>
      </c>
      <c r="AT14" s="505" t="s">
        <v>3259</v>
      </c>
      <c r="AU14" s="596">
        <v>6921677</v>
      </c>
      <c r="AV14" s="596">
        <v>3105698890</v>
      </c>
      <c r="AW14" s="502" t="s">
        <v>3475</v>
      </c>
      <c r="AX14" s="597" t="s">
        <v>3476</v>
      </c>
      <c r="AY14" s="598">
        <v>19216694</v>
      </c>
      <c r="AZ14" s="505" t="s">
        <v>3263</v>
      </c>
      <c r="BA14" s="596">
        <v>3105698890</v>
      </c>
      <c r="BB14" s="495" t="s">
        <v>3475</v>
      </c>
      <c r="BC14" s="495" t="s">
        <v>3476</v>
      </c>
      <c r="BD14" s="598"/>
      <c r="BE14" s="505"/>
      <c r="BF14" s="596"/>
      <c r="BG14" s="495"/>
      <c r="BH14" s="495"/>
      <c r="BI14" s="493" t="s">
        <v>3256</v>
      </c>
      <c r="BJ14" s="493"/>
      <c r="BK14" s="56">
        <v>155</v>
      </c>
      <c r="BL14" s="644" t="s">
        <v>3981</v>
      </c>
    </row>
    <row r="15" spans="1:64" ht="11.25" customHeight="1" x14ac:dyDescent="0.25">
      <c r="A15" s="487">
        <v>156</v>
      </c>
      <c r="B15" s="488" t="s">
        <v>1693</v>
      </c>
      <c r="C15" s="495" t="s">
        <v>1502</v>
      </c>
      <c r="D15" s="495" t="s">
        <v>3477</v>
      </c>
      <c r="E15" s="495" t="s">
        <v>3409</v>
      </c>
      <c r="F15" s="492">
        <v>3400</v>
      </c>
      <c r="G15" s="492">
        <v>2002</v>
      </c>
      <c r="H15" s="492">
        <v>2002</v>
      </c>
      <c r="I15" s="495" t="s">
        <v>3410</v>
      </c>
      <c r="J15" s="495" t="s">
        <v>1657</v>
      </c>
      <c r="K15" s="591" t="s">
        <v>1694</v>
      </c>
      <c r="L15" s="502" t="s">
        <v>1695</v>
      </c>
      <c r="M15" s="492">
        <v>28</v>
      </c>
      <c r="N15" s="492">
        <v>28</v>
      </c>
      <c r="O15" s="492">
        <v>2</v>
      </c>
      <c r="P15" s="502" t="s">
        <v>1487</v>
      </c>
      <c r="Q15" s="503">
        <v>41288</v>
      </c>
      <c r="R15" s="504">
        <v>37586</v>
      </c>
      <c r="S15" s="592" t="s">
        <v>124</v>
      </c>
      <c r="T15" s="492">
        <v>10001818295</v>
      </c>
      <c r="U15" s="593">
        <v>28</v>
      </c>
      <c r="V15" s="510">
        <v>327950</v>
      </c>
      <c r="W15" s="492" t="s">
        <v>3411</v>
      </c>
      <c r="X15" s="577">
        <v>44856</v>
      </c>
      <c r="Y15" s="513">
        <v>45587</v>
      </c>
      <c r="Z15" s="510">
        <v>11101000608</v>
      </c>
      <c r="AA15" s="502" t="s">
        <v>3412</v>
      </c>
      <c r="AB15" s="577">
        <v>45347</v>
      </c>
      <c r="AC15" s="515">
        <v>45713</v>
      </c>
      <c r="AD15" s="510">
        <v>13061001309</v>
      </c>
      <c r="AE15" s="495" t="s">
        <v>3412</v>
      </c>
      <c r="AF15" s="577">
        <v>45115</v>
      </c>
      <c r="AG15" s="515">
        <v>45481</v>
      </c>
      <c r="AH15" s="517">
        <v>1522107225501</v>
      </c>
      <c r="AI15" s="495" t="s">
        <v>3426</v>
      </c>
      <c r="AJ15" s="577">
        <v>45281</v>
      </c>
      <c r="AK15" s="513">
        <v>45646</v>
      </c>
      <c r="AL15" s="594" t="s">
        <v>3478</v>
      </c>
      <c r="AM15" s="520" t="e">
        <v>#N/A</v>
      </c>
      <c r="AN15" s="514" t="e">
        <v>#N/A</v>
      </c>
      <c r="AO15" s="510">
        <v>171117742</v>
      </c>
      <c r="AP15" s="594" t="s">
        <v>3478</v>
      </c>
      <c r="AQ15" s="520">
        <v>45308</v>
      </c>
      <c r="AR15" s="513">
        <v>45674</v>
      </c>
      <c r="AS15" s="595">
        <v>1073491</v>
      </c>
      <c r="AT15" s="505" t="s">
        <v>1696</v>
      </c>
      <c r="AU15" s="596">
        <v>3144643679</v>
      </c>
      <c r="AV15" s="596">
        <v>3144643679</v>
      </c>
      <c r="AW15" s="502" t="s">
        <v>3479</v>
      </c>
      <c r="AX15" s="597" t="s">
        <v>3480</v>
      </c>
      <c r="AY15" s="598"/>
      <c r="AZ15" s="505"/>
      <c r="BA15" s="596"/>
      <c r="BB15" s="502"/>
      <c r="BC15" s="597"/>
      <c r="BD15" s="598"/>
      <c r="BE15" s="505"/>
      <c r="BF15" s="596"/>
      <c r="BG15" s="652"/>
      <c r="BH15" s="495"/>
      <c r="BI15" s="493" t="s">
        <v>3256</v>
      </c>
      <c r="BJ15" s="493"/>
      <c r="BK15" s="56">
        <v>156</v>
      </c>
      <c r="BL15" s="644" t="s">
        <v>3981</v>
      </c>
    </row>
    <row r="16" spans="1:64" ht="11.25" customHeight="1" x14ac:dyDescent="0.25">
      <c r="A16" s="487">
        <v>162</v>
      </c>
      <c r="B16" s="488" t="s">
        <v>2256</v>
      </c>
      <c r="C16" s="495" t="s">
        <v>1490</v>
      </c>
      <c r="D16" s="495" t="s">
        <v>3481</v>
      </c>
      <c r="E16" s="495" t="s">
        <v>3409</v>
      </c>
      <c r="F16" s="492">
        <v>3907</v>
      </c>
      <c r="G16" s="492">
        <v>2012</v>
      </c>
      <c r="H16" s="492">
        <v>2013</v>
      </c>
      <c r="I16" s="495" t="s">
        <v>3456</v>
      </c>
      <c r="J16" s="495" t="s">
        <v>1657</v>
      </c>
      <c r="K16" s="591" t="s">
        <v>2257</v>
      </c>
      <c r="L16" s="502" t="s">
        <v>2258</v>
      </c>
      <c r="M16" s="492">
        <v>23</v>
      </c>
      <c r="N16" s="492">
        <v>23</v>
      </c>
      <c r="O16" s="492">
        <v>1</v>
      </c>
      <c r="P16" s="502" t="s">
        <v>1487</v>
      </c>
      <c r="Q16" s="503">
        <v>41304</v>
      </c>
      <c r="R16" s="504">
        <v>41065</v>
      </c>
      <c r="S16" s="592" t="s">
        <v>124</v>
      </c>
      <c r="T16" s="492">
        <v>10012324812</v>
      </c>
      <c r="U16" s="593">
        <v>23</v>
      </c>
      <c r="V16" s="510">
        <v>365273</v>
      </c>
      <c r="W16" s="492" t="s">
        <v>3411</v>
      </c>
      <c r="X16" s="577">
        <v>45064</v>
      </c>
      <c r="Y16" s="513">
        <v>45823</v>
      </c>
      <c r="Z16" s="510">
        <v>11101000608</v>
      </c>
      <c r="AA16" s="502" t="s">
        <v>3412</v>
      </c>
      <c r="AB16" s="577">
        <v>45347</v>
      </c>
      <c r="AC16" s="515">
        <v>45713</v>
      </c>
      <c r="AD16" s="510">
        <v>13061001309</v>
      </c>
      <c r="AE16" s="495" t="s">
        <v>3412</v>
      </c>
      <c r="AF16" s="577">
        <v>45115</v>
      </c>
      <c r="AG16" s="515">
        <v>45481</v>
      </c>
      <c r="AH16" s="517">
        <v>86015597</v>
      </c>
      <c r="AI16" s="495" t="s">
        <v>3419</v>
      </c>
      <c r="AJ16" s="577">
        <v>45179</v>
      </c>
      <c r="AK16" s="513">
        <v>45544</v>
      </c>
      <c r="AL16" s="594" t="s">
        <v>3482</v>
      </c>
      <c r="AM16" s="520">
        <v>45384</v>
      </c>
      <c r="AN16" s="514">
        <v>45444</v>
      </c>
      <c r="AO16" s="510">
        <v>168542957</v>
      </c>
      <c r="AP16" s="594" t="s">
        <v>3483</v>
      </c>
      <c r="AQ16" s="520">
        <v>45190</v>
      </c>
      <c r="AR16" s="513">
        <v>45556</v>
      </c>
      <c r="AS16" s="604">
        <v>3032791</v>
      </c>
      <c r="AT16" s="505" t="s">
        <v>2259</v>
      </c>
      <c r="AU16" s="603"/>
      <c r="AV16" s="603">
        <v>3114749372</v>
      </c>
      <c r="AW16" s="505" t="s">
        <v>3484</v>
      </c>
      <c r="AX16" s="597" t="s">
        <v>3485</v>
      </c>
      <c r="AY16" s="598"/>
      <c r="AZ16" s="505"/>
      <c r="BA16" s="603"/>
      <c r="BB16" s="495"/>
      <c r="BC16" s="495"/>
      <c r="BD16" s="598"/>
      <c r="BE16" s="505"/>
      <c r="BF16" s="603"/>
      <c r="BG16" s="495"/>
      <c r="BH16" s="495"/>
      <c r="BI16" s="493" t="s">
        <v>3256</v>
      </c>
      <c r="BJ16" s="493"/>
      <c r="BK16" s="56">
        <v>162</v>
      </c>
      <c r="BL16" s="644" t="s">
        <v>3981</v>
      </c>
    </row>
    <row r="17" spans="1:64" ht="11.25" customHeight="1" x14ac:dyDescent="0.25">
      <c r="A17" s="487">
        <v>164</v>
      </c>
      <c r="B17" s="488" t="s">
        <v>1703</v>
      </c>
      <c r="C17" s="495" t="s">
        <v>1490</v>
      </c>
      <c r="D17" s="495" t="s">
        <v>3424</v>
      </c>
      <c r="E17" s="495" t="s">
        <v>3409</v>
      </c>
      <c r="F17" s="492">
        <v>2476</v>
      </c>
      <c r="G17" s="492">
        <v>2010</v>
      </c>
      <c r="H17" s="492">
        <v>2010</v>
      </c>
      <c r="I17" s="495" t="s">
        <v>3425</v>
      </c>
      <c r="J17" s="495" t="s">
        <v>1484</v>
      </c>
      <c r="K17" s="591" t="s">
        <v>1704</v>
      </c>
      <c r="L17" s="502" t="s">
        <v>1705</v>
      </c>
      <c r="M17" s="492">
        <v>12</v>
      </c>
      <c r="N17" s="492">
        <v>12</v>
      </c>
      <c r="O17" s="492">
        <v>5</v>
      </c>
      <c r="P17" s="502" t="s">
        <v>1487</v>
      </c>
      <c r="Q17" s="503">
        <v>41288</v>
      </c>
      <c r="R17" s="504">
        <v>40287</v>
      </c>
      <c r="S17" s="592" t="s">
        <v>3486</v>
      </c>
      <c r="T17" s="492">
        <v>10016047242</v>
      </c>
      <c r="U17" s="593">
        <v>12</v>
      </c>
      <c r="V17" s="510">
        <v>342518</v>
      </c>
      <c r="W17" s="492" t="s">
        <v>3411</v>
      </c>
      <c r="X17" s="577">
        <v>44942</v>
      </c>
      <c r="Y17" s="513">
        <v>45673</v>
      </c>
      <c r="Z17" s="510">
        <v>11101000608</v>
      </c>
      <c r="AA17" s="502" t="s">
        <v>3412</v>
      </c>
      <c r="AB17" s="577">
        <v>45347</v>
      </c>
      <c r="AC17" s="515">
        <v>45713</v>
      </c>
      <c r="AD17" s="510">
        <v>13061001309</v>
      </c>
      <c r="AE17" s="495" t="s">
        <v>3412</v>
      </c>
      <c r="AF17" s="577">
        <v>45115</v>
      </c>
      <c r="AG17" s="515">
        <v>45481</v>
      </c>
      <c r="AH17" s="517">
        <v>85579021</v>
      </c>
      <c r="AI17" s="495" t="s">
        <v>3419</v>
      </c>
      <c r="AJ17" s="577">
        <v>45419</v>
      </c>
      <c r="AK17" s="525">
        <v>45784</v>
      </c>
      <c r="AL17" s="594" t="s">
        <v>3420</v>
      </c>
      <c r="AM17" s="520">
        <v>45408</v>
      </c>
      <c r="AN17" s="514">
        <v>45468</v>
      </c>
      <c r="AO17" s="510">
        <v>160081533</v>
      </c>
      <c r="AP17" s="594" t="s">
        <v>3487</v>
      </c>
      <c r="AQ17" s="520">
        <v>45111</v>
      </c>
      <c r="AR17" s="513">
        <v>45477</v>
      </c>
      <c r="AS17" s="595">
        <v>1013579362</v>
      </c>
      <c r="AT17" s="505" t="s">
        <v>1706</v>
      </c>
      <c r="AU17" s="596">
        <v>2461519</v>
      </c>
      <c r="AV17" s="596">
        <v>3106186054</v>
      </c>
      <c r="AW17" s="502" t="s">
        <v>3488</v>
      </c>
      <c r="AX17" s="597" t="s">
        <v>3489</v>
      </c>
      <c r="AY17" s="598"/>
      <c r="AZ17" s="505"/>
      <c r="BA17" s="596"/>
      <c r="BB17" s="495"/>
      <c r="BC17" s="495" t="s">
        <v>3490</v>
      </c>
      <c r="BD17" s="598"/>
      <c r="BE17" s="505"/>
      <c r="BF17" s="596"/>
      <c r="BG17" s="495"/>
      <c r="BH17" s="495"/>
      <c r="BI17" s="493" t="s">
        <v>3256</v>
      </c>
      <c r="BJ17" s="493"/>
      <c r="BK17" s="56">
        <v>164</v>
      </c>
      <c r="BL17" s="644" t="s">
        <v>3981</v>
      </c>
    </row>
    <row r="18" spans="1:64" ht="11.25" customHeight="1" x14ac:dyDescent="0.25">
      <c r="A18" s="487">
        <v>165</v>
      </c>
      <c r="B18" s="488" t="s">
        <v>1719</v>
      </c>
      <c r="C18" s="495" t="s">
        <v>1565</v>
      </c>
      <c r="D18" s="495" t="s">
        <v>3491</v>
      </c>
      <c r="E18" s="495" t="s">
        <v>3409</v>
      </c>
      <c r="F18" s="492">
        <v>2463</v>
      </c>
      <c r="G18" s="492">
        <v>2012</v>
      </c>
      <c r="H18" s="492">
        <v>2013</v>
      </c>
      <c r="I18" s="495" t="s">
        <v>3445</v>
      </c>
      <c r="J18" s="495" t="s">
        <v>1484</v>
      </c>
      <c r="K18" s="591" t="s">
        <v>1720</v>
      </c>
      <c r="L18" s="502" t="s">
        <v>1721</v>
      </c>
      <c r="M18" s="492">
        <v>18</v>
      </c>
      <c r="N18" s="492">
        <v>16</v>
      </c>
      <c r="O18" s="492">
        <v>2</v>
      </c>
      <c r="P18" s="502" t="s">
        <v>1487</v>
      </c>
      <c r="Q18" s="503">
        <v>42753</v>
      </c>
      <c r="R18" s="504">
        <v>41264</v>
      </c>
      <c r="S18" s="592" t="s">
        <v>43</v>
      </c>
      <c r="T18" s="492">
        <v>10004703871</v>
      </c>
      <c r="U18" s="593">
        <v>18</v>
      </c>
      <c r="V18" s="510">
        <v>339924</v>
      </c>
      <c r="W18" s="492" t="s">
        <v>3411</v>
      </c>
      <c r="X18" s="577">
        <v>44955</v>
      </c>
      <c r="Y18" s="513">
        <v>45686</v>
      </c>
      <c r="Z18" s="510">
        <v>11101000608</v>
      </c>
      <c r="AA18" s="502" t="s">
        <v>3412</v>
      </c>
      <c r="AB18" s="577">
        <v>45347</v>
      </c>
      <c r="AC18" s="515">
        <v>45713</v>
      </c>
      <c r="AD18" s="510">
        <v>13061001309</v>
      </c>
      <c r="AE18" s="495" t="s">
        <v>3412</v>
      </c>
      <c r="AF18" s="577">
        <v>45115</v>
      </c>
      <c r="AG18" s="515">
        <v>45481</v>
      </c>
      <c r="AH18" s="517">
        <v>85595340</v>
      </c>
      <c r="AI18" s="495" t="s">
        <v>3419</v>
      </c>
      <c r="AJ18" s="577">
        <v>45104</v>
      </c>
      <c r="AK18" s="513">
        <v>45469</v>
      </c>
      <c r="AL18" s="594" t="s">
        <v>3421</v>
      </c>
      <c r="AM18" s="520">
        <v>45421</v>
      </c>
      <c r="AN18" s="514">
        <v>45481</v>
      </c>
      <c r="AO18" s="510">
        <v>171074721</v>
      </c>
      <c r="AP18" s="594" t="s">
        <v>3421</v>
      </c>
      <c r="AQ18" s="520">
        <v>45406</v>
      </c>
      <c r="AR18" s="520">
        <v>45466</v>
      </c>
      <c r="AS18" s="595">
        <v>79259147</v>
      </c>
      <c r="AT18" s="505" t="s">
        <v>1722</v>
      </c>
      <c r="AU18" s="596">
        <v>4023384</v>
      </c>
      <c r="AV18" s="596">
        <v>3204723271</v>
      </c>
      <c r="AW18" s="502" t="s">
        <v>3492</v>
      </c>
      <c r="AX18" s="648" t="s">
        <v>3493</v>
      </c>
      <c r="AY18" s="598"/>
      <c r="AZ18" s="505"/>
      <c r="BA18" s="596"/>
      <c r="BB18" s="495"/>
      <c r="BC18" s="495"/>
      <c r="BD18" s="598"/>
      <c r="BE18" s="505"/>
      <c r="BF18" s="596"/>
      <c r="BG18" s="495"/>
      <c r="BH18" s="495"/>
      <c r="BI18" s="493" t="s">
        <v>3256</v>
      </c>
      <c r="BJ18" s="493"/>
      <c r="BK18" s="56">
        <v>165</v>
      </c>
      <c r="BL18" s="644" t="s">
        <v>3981</v>
      </c>
    </row>
    <row r="19" spans="1:64" ht="11.25" customHeight="1" x14ac:dyDescent="0.25">
      <c r="A19" s="487">
        <v>195</v>
      </c>
      <c r="B19" s="488" t="s">
        <v>2149</v>
      </c>
      <c r="C19" s="495" t="s">
        <v>1502</v>
      </c>
      <c r="D19" s="495" t="s">
        <v>3418</v>
      </c>
      <c r="E19" s="495" t="s">
        <v>3409</v>
      </c>
      <c r="F19" s="492">
        <v>5123</v>
      </c>
      <c r="G19" s="492">
        <v>2017</v>
      </c>
      <c r="H19" s="492">
        <v>2018</v>
      </c>
      <c r="I19" s="495" t="s">
        <v>3410</v>
      </c>
      <c r="J19" s="495" t="s">
        <v>1496</v>
      </c>
      <c r="K19" s="591" t="s">
        <v>2150</v>
      </c>
      <c r="L19" s="502" t="s">
        <v>2151</v>
      </c>
      <c r="M19" s="492">
        <v>42</v>
      </c>
      <c r="N19" s="492">
        <v>38</v>
      </c>
      <c r="O19" s="492">
        <v>1</v>
      </c>
      <c r="P19" s="502" t="s">
        <v>1487</v>
      </c>
      <c r="Q19" s="503">
        <v>43073</v>
      </c>
      <c r="R19" s="504">
        <v>43062</v>
      </c>
      <c r="S19" s="592" t="s">
        <v>2954</v>
      </c>
      <c r="T19" s="492">
        <v>10015075846</v>
      </c>
      <c r="U19" s="593">
        <v>42</v>
      </c>
      <c r="V19" s="510">
        <v>396634</v>
      </c>
      <c r="W19" s="492" t="s">
        <v>3411</v>
      </c>
      <c r="X19" s="577">
        <v>45270</v>
      </c>
      <c r="Y19" s="513">
        <v>46001</v>
      </c>
      <c r="Z19" s="510">
        <v>11101000608</v>
      </c>
      <c r="AA19" s="502" t="s">
        <v>3412</v>
      </c>
      <c r="AB19" s="577">
        <v>45347</v>
      </c>
      <c r="AC19" s="515">
        <v>45713</v>
      </c>
      <c r="AD19" s="510">
        <v>13061001309</v>
      </c>
      <c r="AE19" s="495" t="s">
        <v>3412</v>
      </c>
      <c r="AF19" s="577">
        <v>45115</v>
      </c>
      <c r="AG19" s="515">
        <v>45481</v>
      </c>
      <c r="AH19" s="517">
        <v>9310009810301</v>
      </c>
      <c r="AI19" s="495" t="s">
        <v>3426</v>
      </c>
      <c r="AJ19" s="577">
        <v>45251</v>
      </c>
      <c r="AK19" s="513">
        <v>45616</v>
      </c>
      <c r="AL19" s="594" t="s">
        <v>3420</v>
      </c>
      <c r="AM19" s="520">
        <v>45415</v>
      </c>
      <c r="AN19" s="514">
        <v>45475</v>
      </c>
      <c r="AO19" s="510">
        <v>170015867</v>
      </c>
      <c r="AP19" s="594" t="s">
        <v>3494</v>
      </c>
      <c r="AQ19" s="520">
        <v>45264</v>
      </c>
      <c r="AR19" s="513">
        <v>45630</v>
      </c>
      <c r="AS19" s="595">
        <v>52493549</v>
      </c>
      <c r="AT19" s="505" t="s">
        <v>1711</v>
      </c>
      <c r="AU19" s="596">
        <v>3118830</v>
      </c>
      <c r="AV19" s="596">
        <v>3203001319</v>
      </c>
      <c r="AW19" s="502" t="s">
        <v>3440</v>
      </c>
      <c r="AX19" s="648" t="s">
        <v>3495</v>
      </c>
      <c r="AY19" s="598">
        <v>41493760</v>
      </c>
      <c r="AZ19" s="505" t="s">
        <v>3264</v>
      </c>
      <c r="BA19" s="596">
        <v>3203001319</v>
      </c>
      <c r="BB19" s="495" t="s">
        <v>3440</v>
      </c>
      <c r="BC19" s="495" t="s">
        <v>3495</v>
      </c>
      <c r="BD19" s="598"/>
      <c r="BE19" s="505"/>
      <c r="BF19" s="596"/>
      <c r="BG19" s="495"/>
      <c r="BH19" s="495"/>
      <c r="BI19" s="493" t="s">
        <v>3265</v>
      </c>
      <c r="BJ19" s="493"/>
      <c r="BK19" s="56">
        <v>195</v>
      </c>
      <c r="BL19" s="644" t="s">
        <v>3981</v>
      </c>
    </row>
    <row r="20" spans="1:64" ht="11.25" customHeight="1" x14ac:dyDescent="0.25">
      <c r="A20" s="487">
        <v>203</v>
      </c>
      <c r="B20" s="488" t="s">
        <v>1501</v>
      </c>
      <c r="C20" s="495" t="s">
        <v>1502</v>
      </c>
      <c r="D20" s="495" t="s">
        <v>3477</v>
      </c>
      <c r="E20" s="495" t="s">
        <v>3409</v>
      </c>
      <c r="F20" s="492">
        <v>5307</v>
      </c>
      <c r="G20" s="492">
        <v>2005</v>
      </c>
      <c r="H20" s="492">
        <v>2005</v>
      </c>
      <c r="I20" s="495" t="s">
        <v>3410</v>
      </c>
      <c r="J20" s="495" t="s">
        <v>1496</v>
      </c>
      <c r="K20" s="591" t="s">
        <v>1503</v>
      </c>
      <c r="L20" s="502" t="s">
        <v>1504</v>
      </c>
      <c r="M20" s="492">
        <v>30</v>
      </c>
      <c r="N20" s="492">
        <v>30</v>
      </c>
      <c r="O20" s="492">
        <v>1</v>
      </c>
      <c r="P20" s="502" t="s">
        <v>1487</v>
      </c>
      <c r="Q20" s="503">
        <v>41286</v>
      </c>
      <c r="R20" s="504">
        <v>38545</v>
      </c>
      <c r="S20" s="592" t="s">
        <v>2629</v>
      </c>
      <c r="T20" s="492">
        <v>10002783893</v>
      </c>
      <c r="U20" s="593">
        <v>30</v>
      </c>
      <c r="V20" s="510">
        <v>352307</v>
      </c>
      <c r="W20" s="492" t="s">
        <v>3411</v>
      </c>
      <c r="X20" s="577">
        <v>44992</v>
      </c>
      <c r="Y20" s="513">
        <v>45723</v>
      </c>
      <c r="Z20" s="510">
        <v>11101000608</v>
      </c>
      <c r="AA20" s="502" t="s">
        <v>3412</v>
      </c>
      <c r="AB20" s="577">
        <v>45347</v>
      </c>
      <c r="AC20" s="515">
        <v>45713</v>
      </c>
      <c r="AD20" s="510">
        <v>13061001309</v>
      </c>
      <c r="AE20" s="495" t="s">
        <v>3412</v>
      </c>
      <c r="AF20" s="577">
        <v>45115</v>
      </c>
      <c r="AG20" s="515">
        <v>45481</v>
      </c>
      <c r="AH20" s="517">
        <v>10884600058470</v>
      </c>
      <c r="AI20" s="495" t="s">
        <v>3413</v>
      </c>
      <c r="AJ20" s="577">
        <v>45048</v>
      </c>
      <c r="AK20" s="525">
        <v>45781</v>
      </c>
      <c r="AL20" s="594" t="s">
        <v>3496</v>
      </c>
      <c r="AM20" s="520">
        <v>45413</v>
      </c>
      <c r="AN20" s="514">
        <v>45474</v>
      </c>
      <c r="AO20" s="510">
        <v>165917124</v>
      </c>
      <c r="AP20" s="594" t="s">
        <v>3496</v>
      </c>
      <c r="AQ20" s="520">
        <v>45413</v>
      </c>
      <c r="AR20" s="513">
        <v>45778</v>
      </c>
      <c r="AS20" s="595">
        <v>19288875</v>
      </c>
      <c r="AT20" s="505" t="s">
        <v>3260</v>
      </c>
      <c r="AU20" s="596">
        <v>7042417</v>
      </c>
      <c r="AV20" s="596">
        <v>3202111800</v>
      </c>
      <c r="AW20" s="495" t="s">
        <v>3497</v>
      </c>
      <c r="AX20" s="495" t="s">
        <v>3498</v>
      </c>
      <c r="AY20" s="598"/>
      <c r="AZ20" s="505"/>
      <c r="BA20" s="596">
        <v>3166916664</v>
      </c>
      <c r="BB20" s="495"/>
      <c r="BC20" s="597"/>
      <c r="BD20" s="598"/>
      <c r="BE20" s="505"/>
      <c r="BF20" s="596"/>
      <c r="BG20" s="495"/>
      <c r="BH20" s="495"/>
      <c r="BI20" s="493" t="s">
        <v>3256</v>
      </c>
      <c r="BJ20" s="493"/>
      <c r="BK20" s="56">
        <v>203</v>
      </c>
      <c r="BL20" s="644" t="s">
        <v>3981</v>
      </c>
    </row>
    <row r="21" spans="1:64" ht="11.25" customHeight="1" x14ac:dyDescent="0.25">
      <c r="A21" s="487">
        <v>206</v>
      </c>
      <c r="B21" s="488" t="s">
        <v>1954</v>
      </c>
      <c r="C21" s="495" t="s">
        <v>1490</v>
      </c>
      <c r="D21" s="495" t="s">
        <v>3499</v>
      </c>
      <c r="E21" s="495" t="s">
        <v>3409</v>
      </c>
      <c r="F21" s="492">
        <v>3907</v>
      </c>
      <c r="G21" s="492">
        <v>2012</v>
      </c>
      <c r="H21" s="492">
        <v>2013</v>
      </c>
      <c r="I21" s="495" t="s">
        <v>3410</v>
      </c>
      <c r="J21" s="495" t="s">
        <v>1496</v>
      </c>
      <c r="K21" s="591" t="s">
        <v>1955</v>
      </c>
      <c r="L21" s="502" t="s">
        <v>1956</v>
      </c>
      <c r="M21" s="492">
        <v>37</v>
      </c>
      <c r="N21" s="492">
        <v>37</v>
      </c>
      <c r="O21" s="492">
        <v>1</v>
      </c>
      <c r="P21" s="502" t="s">
        <v>1487</v>
      </c>
      <c r="Q21" s="503">
        <v>41214</v>
      </c>
      <c r="R21" s="504">
        <v>41206</v>
      </c>
      <c r="S21" s="592" t="s">
        <v>2954</v>
      </c>
      <c r="T21" s="492">
        <v>10012196190</v>
      </c>
      <c r="U21" s="593">
        <v>37</v>
      </c>
      <c r="V21" s="510">
        <v>365007</v>
      </c>
      <c r="W21" s="492" t="s">
        <v>3411</v>
      </c>
      <c r="X21" s="577">
        <v>45063</v>
      </c>
      <c r="Y21" s="513">
        <v>45794</v>
      </c>
      <c r="Z21" s="510">
        <v>11101000608</v>
      </c>
      <c r="AA21" s="502" t="s">
        <v>3412</v>
      </c>
      <c r="AB21" s="577">
        <v>45347</v>
      </c>
      <c r="AC21" s="515">
        <v>45713</v>
      </c>
      <c r="AD21" s="510">
        <v>13061001309</v>
      </c>
      <c r="AE21" s="495" t="s">
        <v>3412</v>
      </c>
      <c r="AF21" s="577">
        <v>45115</v>
      </c>
      <c r="AG21" s="515">
        <v>45481</v>
      </c>
      <c r="AH21" s="517">
        <v>87531050</v>
      </c>
      <c r="AI21" s="495" t="s">
        <v>3419</v>
      </c>
      <c r="AJ21" s="577">
        <v>45330</v>
      </c>
      <c r="AK21" s="513">
        <v>45696</v>
      </c>
      <c r="AL21" s="594" t="s">
        <v>3421</v>
      </c>
      <c r="AM21" s="520" t="e">
        <v>#N/A</v>
      </c>
      <c r="AN21" s="514" t="e">
        <v>#N/A</v>
      </c>
      <c r="AO21" s="510">
        <v>172025681</v>
      </c>
      <c r="AP21" s="594" t="s">
        <v>3421</v>
      </c>
      <c r="AQ21" s="520">
        <v>45348</v>
      </c>
      <c r="AR21" s="513">
        <v>45714</v>
      </c>
      <c r="AS21" s="595">
        <v>79110747</v>
      </c>
      <c r="AT21" s="505" t="s">
        <v>1957</v>
      </c>
      <c r="AU21" s="596">
        <v>4114357</v>
      </c>
      <c r="AV21" s="596">
        <v>3133800336</v>
      </c>
      <c r="AW21" s="502" t="s">
        <v>3500</v>
      </c>
      <c r="AX21" s="597" t="s">
        <v>3501</v>
      </c>
      <c r="AY21" s="598"/>
      <c r="AZ21" s="505"/>
      <c r="BA21" s="596"/>
      <c r="BB21" s="495"/>
      <c r="BC21" s="495"/>
      <c r="BD21" s="598"/>
      <c r="BE21" s="505"/>
      <c r="BF21" s="596"/>
      <c r="BG21" s="495"/>
      <c r="BH21" s="495"/>
      <c r="BI21" s="493" t="s">
        <v>3256</v>
      </c>
      <c r="BJ21" s="493"/>
      <c r="BK21" s="56">
        <v>206</v>
      </c>
      <c r="BL21" s="644" t="s">
        <v>3981</v>
      </c>
    </row>
    <row r="22" spans="1:64" ht="11.25" customHeight="1" x14ac:dyDescent="0.25">
      <c r="A22" s="649">
        <v>207</v>
      </c>
      <c r="B22" s="488" t="s">
        <v>1656</v>
      </c>
      <c r="C22" s="495" t="s">
        <v>1502</v>
      </c>
      <c r="D22" s="495" t="s">
        <v>3502</v>
      </c>
      <c r="E22" s="495" t="s">
        <v>3409</v>
      </c>
      <c r="F22" s="492">
        <v>5123</v>
      </c>
      <c r="G22" s="492">
        <v>2018</v>
      </c>
      <c r="H22" s="492">
        <v>2018</v>
      </c>
      <c r="I22" s="495" t="s">
        <v>3410</v>
      </c>
      <c r="J22" s="495" t="s">
        <v>1657</v>
      </c>
      <c r="K22" s="591" t="s">
        <v>1658</v>
      </c>
      <c r="L22" s="502" t="s">
        <v>1659</v>
      </c>
      <c r="M22" s="492">
        <v>31</v>
      </c>
      <c r="N22" s="492">
        <v>29</v>
      </c>
      <c r="O22" s="492">
        <v>4</v>
      </c>
      <c r="P22" s="502" t="s">
        <v>1487</v>
      </c>
      <c r="Q22" s="503">
        <v>43325</v>
      </c>
      <c r="R22" s="504">
        <v>43318</v>
      </c>
      <c r="S22" s="592" t="s">
        <v>2954</v>
      </c>
      <c r="T22" s="492">
        <v>10016589447</v>
      </c>
      <c r="U22" s="593">
        <v>31</v>
      </c>
      <c r="V22" s="510">
        <v>316975</v>
      </c>
      <c r="W22" s="492" t="s">
        <v>3411</v>
      </c>
      <c r="X22" s="577">
        <v>44788</v>
      </c>
      <c r="Y22" s="513">
        <v>45519</v>
      </c>
      <c r="Z22" s="510">
        <v>11101000608</v>
      </c>
      <c r="AA22" s="502" t="s">
        <v>3412</v>
      </c>
      <c r="AB22" s="577">
        <v>45347</v>
      </c>
      <c r="AC22" s="515">
        <v>45713</v>
      </c>
      <c r="AD22" s="510">
        <v>13061001309</v>
      </c>
      <c r="AE22" s="495" t="s">
        <v>3412</v>
      </c>
      <c r="AF22" s="577">
        <v>45115</v>
      </c>
      <c r="AG22" s="515">
        <v>45481</v>
      </c>
      <c r="AH22" s="517">
        <v>9310006867301</v>
      </c>
      <c r="AI22" s="495" t="s">
        <v>3426</v>
      </c>
      <c r="AJ22" s="577">
        <v>45142</v>
      </c>
      <c r="AK22" s="513">
        <v>45507</v>
      </c>
      <c r="AL22" s="594" t="s">
        <v>3420</v>
      </c>
      <c r="AM22" s="520">
        <v>45460</v>
      </c>
      <c r="AN22" s="514">
        <v>45520</v>
      </c>
      <c r="AO22" s="510">
        <v>160870788</v>
      </c>
      <c r="AP22" s="594" t="s">
        <v>3471</v>
      </c>
      <c r="AQ22" s="520">
        <v>45151</v>
      </c>
      <c r="AR22" s="513">
        <v>45517</v>
      </c>
      <c r="AS22" s="595">
        <v>19123265</v>
      </c>
      <c r="AT22" s="505" t="s">
        <v>1537</v>
      </c>
      <c r="AU22" s="596">
        <v>2259212</v>
      </c>
      <c r="AV22" s="596">
        <v>3203001319</v>
      </c>
      <c r="AW22" s="502" t="s">
        <v>3440</v>
      </c>
      <c r="AX22" s="648" t="s">
        <v>3503</v>
      </c>
      <c r="AY22" s="598"/>
      <c r="AZ22" s="505"/>
      <c r="BA22" s="596"/>
      <c r="BB22" s="495"/>
      <c r="BC22" s="495"/>
      <c r="BD22" s="598"/>
      <c r="BE22" s="505"/>
      <c r="BF22" s="596"/>
      <c r="BG22" s="495"/>
      <c r="BH22" s="495"/>
      <c r="BI22" s="493" t="s">
        <v>3265</v>
      </c>
      <c r="BJ22" s="493"/>
      <c r="BK22" s="56">
        <v>207</v>
      </c>
      <c r="BL22" s="644" t="s">
        <v>3981</v>
      </c>
    </row>
    <row r="23" spans="1:64" ht="11.25" customHeight="1" x14ac:dyDescent="0.25">
      <c r="A23" s="487">
        <v>534</v>
      </c>
      <c r="B23" s="488" t="s">
        <v>1739</v>
      </c>
      <c r="C23" s="495" t="s">
        <v>1490</v>
      </c>
      <c r="D23" s="495" t="s">
        <v>3504</v>
      </c>
      <c r="E23" s="495" t="s">
        <v>3409</v>
      </c>
      <c r="F23" s="492">
        <v>3907</v>
      </c>
      <c r="G23" s="492">
        <v>2009</v>
      </c>
      <c r="H23" s="492">
        <v>2009</v>
      </c>
      <c r="I23" s="495" t="s">
        <v>3410</v>
      </c>
      <c r="J23" s="495" t="s">
        <v>1484</v>
      </c>
      <c r="K23" s="591" t="s">
        <v>1740</v>
      </c>
      <c r="L23" s="502" t="s">
        <v>1741</v>
      </c>
      <c r="M23" s="492">
        <v>19</v>
      </c>
      <c r="N23" s="492">
        <v>19</v>
      </c>
      <c r="O23" s="492">
        <v>1</v>
      </c>
      <c r="P23" s="502" t="s">
        <v>1487</v>
      </c>
      <c r="Q23" s="503">
        <v>41288</v>
      </c>
      <c r="R23" s="504">
        <v>39962</v>
      </c>
      <c r="S23" s="592" t="s">
        <v>3450</v>
      </c>
      <c r="T23" s="492">
        <v>10006347124</v>
      </c>
      <c r="U23" s="593">
        <v>19</v>
      </c>
      <c r="V23" s="510">
        <v>331529</v>
      </c>
      <c r="W23" s="492" t="s">
        <v>3411</v>
      </c>
      <c r="X23" s="577">
        <v>44875</v>
      </c>
      <c r="Y23" s="513">
        <v>45606</v>
      </c>
      <c r="Z23" s="510">
        <v>11101000608</v>
      </c>
      <c r="AA23" s="502" t="s">
        <v>3412</v>
      </c>
      <c r="AB23" s="577">
        <v>45347</v>
      </c>
      <c r="AC23" s="515">
        <v>45713</v>
      </c>
      <c r="AD23" s="510">
        <v>13061001309</v>
      </c>
      <c r="AE23" s="495" t="s">
        <v>3412</v>
      </c>
      <c r="AF23" s="577">
        <v>45115</v>
      </c>
      <c r="AG23" s="515">
        <v>45481</v>
      </c>
      <c r="AH23" s="517">
        <v>85599299</v>
      </c>
      <c r="AI23" s="495" t="s">
        <v>3419</v>
      </c>
      <c r="AJ23" s="577">
        <v>45076</v>
      </c>
      <c r="AK23" s="513">
        <v>45444</v>
      </c>
      <c r="AL23" s="594" t="s">
        <v>3462</v>
      </c>
      <c r="AM23" s="520" t="e">
        <v>#N/A</v>
      </c>
      <c r="AN23" s="514" t="e">
        <v>#N/A</v>
      </c>
      <c r="AO23" s="510">
        <v>159885870</v>
      </c>
      <c r="AP23" s="594" t="s">
        <v>3462</v>
      </c>
      <c r="AQ23" s="520">
        <v>45112</v>
      </c>
      <c r="AR23" s="513">
        <v>45478</v>
      </c>
      <c r="AS23" s="595">
        <v>901749173</v>
      </c>
      <c r="AT23" s="505" t="s">
        <v>3261</v>
      </c>
      <c r="AU23" s="596">
        <v>3219188882</v>
      </c>
      <c r="AV23" s="596">
        <v>3219188882</v>
      </c>
      <c r="AW23" s="495" t="s">
        <v>3505</v>
      </c>
      <c r="AX23" s="495" t="s">
        <v>3506</v>
      </c>
      <c r="AY23" s="598"/>
      <c r="AZ23" s="505"/>
      <c r="BA23" s="596">
        <v>3182393221</v>
      </c>
      <c r="BB23" s="495"/>
      <c r="BC23" s="495"/>
      <c r="BD23" s="598"/>
      <c r="BE23" s="505"/>
      <c r="BF23" s="596"/>
      <c r="BG23" s="495"/>
      <c r="BH23" s="495"/>
      <c r="BI23" s="493" t="s">
        <v>3256</v>
      </c>
      <c r="BJ23" s="493"/>
      <c r="BK23" s="56">
        <v>534</v>
      </c>
      <c r="BL23" s="644" t="s">
        <v>3981</v>
      </c>
    </row>
    <row r="24" spans="1:64" ht="11.25" customHeight="1" x14ac:dyDescent="0.25">
      <c r="A24" s="487">
        <v>235</v>
      </c>
      <c r="B24" s="488" t="s">
        <v>1735</v>
      </c>
      <c r="C24" s="495" t="s">
        <v>1502</v>
      </c>
      <c r="D24" s="495" t="s">
        <v>3470</v>
      </c>
      <c r="E24" s="495" t="s">
        <v>3409</v>
      </c>
      <c r="F24" s="492">
        <v>4009</v>
      </c>
      <c r="G24" s="492">
        <v>2017</v>
      </c>
      <c r="H24" s="492">
        <v>2017</v>
      </c>
      <c r="I24" s="495" t="s">
        <v>3410</v>
      </c>
      <c r="J24" s="495" t="s">
        <v>1657</v>
      </c>
      <c r="K24" s="591" t="s">
        <v>1736</v>
      </c>
      <c r="L24" s="502" t="s">
        <v>1737</v>
      </c>
      <c r="M24" s="492">
        <v>30</v>
      </c>
      <c r="N24" s="492">
        <v>27</v>
      </c>
      <c r="O24" s="492">
        <v>1</v>
      </c>
      <c r="P24" s="502" t="s">
        <v>1487</v>
      </c>
      <c r="Q24" s="503">
        <v>42796</v>
      </c>
      <c r="R24" s="504">
        <v>42783</v>
      </c>
      <c r="S24" s="592" t="s">
        <v>2954</v>
      </c>
      <c r="T24" s="492">
        <v>10013464737</v>
      </c>
      <c r="U24" s="593">
        <v>30</v>
      </c>
      <c r="V24" s="510">
        <v>349241</v>
      </c>
      <c r="W24" s="492" t="s">
        <v>3411</v>
      </c>
      <c r="X24" s="577">
        <v>44990</v>
      </c>
      <c r="Y24" s="513">
        <v>45721</v>
      </c>
      <c r="Z24" s="510">
        <v>11101000608</v>
      </c>
      <c r="AA24" s="502" t="s">
        <v>3412</v>
      </c>
      <c r="AB24" s="577">
        <v>45347</v>
      </c>
      <c r="AC24" s="515">
        <v>45713</v>
      </c>
      <c r="AD24" s="510">
        <v>13061001309</v>
      </c>
      <c r="AE24" s="495" t="s">
        <v>3412</v>
      </c>
      <c r="AF24" s="577">
        <v>45115</v>
      </c>
      <c r="AG24" s="515">
        <v>45481</v>
      </c>
      <c r="AH24" s="517">
        <v>9310011884901</v>
      </c>
      <c r="AI24" s="495" t="s">
        <v>3426</v>
      </c>
      <c r="AJ24" s="577">
        <v>45330</v>
      </c>
      <c r="AK24" s="513">
        <v>45695</v>
      </c>
      <c r="AL24" s="594" t="s">
        <v>3420</v>
      </c>
      <c r="AM24" s="520">
        <v>45409</v>
      </c>
      <c r="AN24" s="514">
        <v>45469</v>
      </c>
      <c r="AO24" s="510">
        <v>164833536</v>
      </c>
      <c r="AP24" s="594" t="s">
        <v>3421</v>
      </c>
      <c r="AQ24" s="520">
        <v>45342</v>
      </c>
      <c r="AR24" s="513">
        <v>45708</v>
      </c>
      <c r="AS24" s="595">
        <v>800126471</v>
      </c>
      <c r="AT24" s="505" t="s">
        <v>3273</v>
      </c>
      <c r="AU24" s="596">
        <v>3118830</v>
      </c>
      <c r="AV24" s="596">
        <v>3203001319</v>
      </c>
      <c r="AW24" s="502" t="s">
        <v>3440</v>
      </c>
      <c r="AX24" s="495" t="s">
        <v>3441</v>
      </c>
      <c r="AY24" s="598"/>
      <c r="AZ24" s="505"/>
      <c r="BA24" s="596"/>
      <c r="BB24" s="495"/>
      <c r="BC24" s="495"/>
      <c r="BD24" s="598"/>
      <c r="BE24" s="505"/>
      <c r="BF24" s="596"/>
      <c r="BG24" s="495"/>
      <c r="BH24" s="495"/>
      <c r="BI24" s="493" t="s">
        <v>3375</v>
      </c>
      <c r="BJ24" s="493"/>
      <c r="BK24" s="606">
        <v>235</v>
      </c>
      <c r="BL24" s="644" t="s">
        <v>3981</v>
      </c>
    </row>
    <row r="25" spans="1:64" ht="11.25" customHeight="1" x14ac:dyDescent="0.25">
      <c r="A25" s="487">
        <v>535</v>
      </c>
      <c r="B25" s="488" t="s">
        <v>1840</v>
      </c>
      <c r="C25" s="495" t="s">
        <v>1565</v>
      </c>
      <c r="D25" s="495" t="s">
        <v>3507</v>
      </c>
      <c r="E25" s="495" t="s">
        <v>3409</v>
      </c>
      <c r="F25" s="492">
        <v>1870</v>
      </c>
      <c r="G25" s="492">
        <v>2013</v>
      </c>
      <c r="H25" s="492">
        <v>2014</v>
      </c>
      <c r="I25" s="495" t="s">
        <v>3445</v>
      </c>
      <c r="J25" s="495" t="s">
        <v>1484</v>
      </c>
      <c r="K25" s="591" t="s">
        <v>1841</v>
      </c>
      <c r="L25" s="502" t="s">
        <v>1842</v>
      </c>
      <c r="M25" s="492">
        <v>16</v>
      </c>
      <c r="N25" s="492">
        <v>16</v>
      </c>
      <c r="O25" s="492">
        <v>2</v>
      </c>
      <c r="P25" s="502" t="s">
        <v>1487</v>
      </c>
      <c r="Q25" s="503">
        <v>45306</v>
      </c>
      <c r="R25" s="504">
        <v>41446</v>
      </c>
      <c r="S25" s="592" t="s">
        <v>2954</v>
      </c>
      <c r="T25" s="492">
        <v>10010748999</v>
      </c>
      <c r="U25" s="593">
        <v>16</v>
      </c>
      <c r="V25" s="510">
        <v>331544</v>
      </c>
      <c r="W25" s="492" t="s">
        <v>3411</v>
      </c>
      <c r="X25" s="577">
        <v>44875</v>
      </c>
      <c r="Y25" s="513">
        <v>45606</v>
      </c>
      <c r="Z25" s="510">
        <v>11101000608</v>
      </c>
      <c r="AA25" s="502" t="s">
        <v>3412</v>
      </c>
      <c r="AB25" s="577">
        <v>45347</v>
      </c>
      <c r="AC25" s="515">
        <v>45713</v>
      </c>
      <c r="AD25" s="510">
        <v>13061001309</v>
      </c>
      <c r="AE25" s="495" t="s">
        <v>3412</v>
      </c>
      <c r="AF25" s="577">
        <v>45115</v>
      </c>
      <c r="AG25" s="515">
        <v>45481</v>
      </c>
      <c r="AH25" s="517">
        <v>85718791</v>
      </c>
      <c r="AI25" s="495" t="s">
        <v>3419</v>
      </c>
      <c r="AJ25" s="577">
        <v>45099</v>
      </c>
      <c r="AK25" s="513">
        <v>45465</v>
      </c>
      <c r="AL25" s="594" t="s">
        <v>3508</v>
      </c>
      <c r="AM25" s="520" t="e">
        <v>#N/A</v>
      </c>
      <c r="AN25" s="514" t="e">
        <v>#N/A</v>
      </c>
      <c r="AO25" s="510">
        <v>159574340</v>
      </c>
      <c r="AP25" s="594" t="s">
        <v>3508</v>
      </c>
      <c r="AQ25" s="520">
        <v>45087</v>
      </c>
      <c r="AR25" s="513">
        <v>45453</v>
      </c>
      <c r="AS25" s="595">
        <v>80578847</v>
      </c>
      <c r="AT25" s="505" t="s">
        <v>3267</v>
      </c>
      <c r="AU25" s="596">
        <v>3223199505</v>
      </c>
      <c r="AV25" s="596">
        <v>3223199505</v>
      </c>
      <c r="AW25" s="495" t="s">
        <v>3509</v>
      </c>
      <c r="AX25" s="495" t="s">
        <v>3510</v>
      </c>
      <c r="AY25" s="598"/>
      <c r="AZ25" s="505"/>
      <c r="BA25" s="596"/>
      <c r="BB25" s="495"/>
      <c r="BC25" s="495"/>
      <c r="BD25" s="598"/>
      <c r="BE25" s="505"/>
      <c r="BF25" s="596"/>
      <c r="BG25" s="495"/>
      <c r="BH25" s="495"/>
      <c r="BI25" s="493" t="s">
        <v>3256</v>
      </c>
      <c r="BJ25" s="493"/>
      <c r="BK25" s="56">
        <v>535</v>
      </c>
      <c r="BL25" s="644" t="s">
        <v>3981</v>
      </c>
    </row>
    <row r="26" spans="1:64" ht="11.25" customHeight="1" x14ac:dyDescent="0.25">
      <c r="A26" s="487">
        <v>243</v>
      </c>
      <c r="B26" s="488" t="s">
        <v>1951</v>
      </c>
      <c r="C26" s="495" t="s">
        <v>1495</v>
      </c>
      <c r="D26" s="495" t="s">
        <v>3511</v>
      </c>
      <c r="E26" s="495" t="s">
        <v>3409</v>
      </c>
      <c r="F26" s="492">
        <v>6700</v>
      </c>
      <c r="G26" s="492">
        <v>2012</v>
      </c>
      <c r="H26" s="492">
        <v>2012</v>
      </c>
      <c r="I26" s="495" t="s">
        <v>3512</v>
      </c>
      <c r="J26" s="495" t="s">
        <v>1496</v>
      </c>
      <c r="K26" s="591">
        <v>87274877</v>
      </c>
      <c r="L26" s="502" t="s">
        <v>1952</v>
      </c>
      <c r="M26" s="492">
        <v>66</v>
      </c>
      <c r="N26" s="492">
        <v>64</v>
      </c>
      <c r="O26" s="492">
        <v>1</v>
      </c>
      <c r="P26" s="502" t="s">
        <v>1487</v>
      </c>
      <c r="Q26" s="503">
        <v>41438</v>
      </c>
      <c r="R26" s="504">
        <v>41127</v>
      </c>
      <c r="S26" s="592" t="s">
        <v>2954</v>
      </c>
      <c r="T26" s="492">
        <v>10012907405</v>
      </c>
      <c r="U26" s="593">
        <v>66</v>
      </c>
      <c r="V26" s="510">
        <v>362676</v>
      </c>
      <c r="W26" s="492" t="s">
        <v>3411</v>
      </c>
      <c r="X26" s="577">
        <v>45051</v>
      </c>
      <c r="Y26" s="513">
        <v>45782</v>
      </c>
      <c r="Z26" s="510">
        <v>11101000608</v>
      </c>
      <c r="AA26" s="502" t="s">
        <v>3412</v>
      </c>
      <c r="AB26" s="577">
        <v>45347</v>
      </c>
      <c r="AC26" s="515">
        <v>45713</v>
      </c>
      <c r="AD26" s="510">
        <v>13061001309</v>
      </c>
      <c r="AE26" s="495" t="s">
        <v>3412</v>
      </c>
      <c r="AF26" s="577">
        <v>45115</v>
      </c>
      <c r="AG26" s="515">
        <v>45481</v>
      </c>
      <c r="AH26" s="517">
        <v>1508005641424000</v>
      </c>
      <c r="AI26" s="495" t="s">
        <v>3460</v>
      </c>
      <c r="AJ26" s="577">
        <v>45369</v>
      </c>
      <c r="AK26" s="513">
        <v>45733</v>
      </c>
      <c r="AL26" s="594" t="s">
        <v>3513</v>
      </c>
      <c r="AM26" s="520">
        <v>45409</v>
      </c>
      <c r="AN26" s="514">
        <v>45469</v>
      </c>
      <c r="AO26" s="510">
        <v>165662067</v>
      </c>
      <c r="AP26" s="594" t="s">
        <v>3513</v>
      </c>
      <c r="AQ26" s="520">
        <v>45409</v>
      </c>
      <c r="AR26" s="513">
        <v>45774</v>
      </c>
      <c r="AS26" s="595">
        <v>900370573</v>
      </c>
      <c r="AT26" s="505" t="s">
        <v>3268</v>
      </c>
      <c r="AU26" s="596" t="s">
        <v>1953</v>
      </c>
      <c r="AV26" s="596">
        <v>3134571146</v>
      </c>
      <c r="AW26" s="502" t="s">
        <v>3514</v>
      </c>
      <c r="AX26" s="597" t="s">
        <v>3515</v>
      </c>
      <c r="AY26" s="598"/>
      <c r="AZ26" s="505"/>
      <c r="BA26" s="596"/>
      <c r="BB26" s="495"/>
      <c r="BC26" s="495"/>
      <c r="BD26" s="598"/>
      <c r="BE26" s="505"/>
      <c r="BF26" s="596"/>
      <c r="BG26" s="495"/>
      <c r="BH26" s="495"/>
      <c r="BI26" s="493" t="s">
        <v>3256</v>
      </c>
      <c r="BJ26" s="493"/>
      <c r="BK26" s="56">
        <v>243</v>
      </c>
      <c r="BL26" s="644" t="s">
        <v>3981</v>
      </c>
    </row>
    <row r="27" spans="1:64" ht="11.25" customHeight="1" x14ac:dyDescent="0.25">
      <c r="A27" s="487">
        <v>244</v>
      </c>
      <c r="B27" s="488" t="s">
        <v>1583</v>
      </c>
      <c r="C27" s="495" t="s">
        <v>1524</v>
      </c>
      <c r="D27" s="495" t="s">
        <v>3516</v>
      </c>
      <c r="E27" s="495" t="s">
        <v>3409</v>
      </c>
      <c r="F27" s="492">
        <v>2488</v>
      </c>
      <c r="G27" s="492">
        <v>2014</v>
      </c>
      <c r="H27" s="492">
        <v>2014</v>
      </c>
      <c r="I27" s="495" t="s">
        <v>3456</v>
      </c>
      <c r="J27" s="495" t="s">
        <v>1484</v>
      </c>
      <c r="K27" s="591" t="s">
        <v>1584</v>
      </c>
      <c r="L27" s="502" t="s">
        <v>1585</v>
      </c>
      <c r="M27" s="492">
        <v>16</v>
      </c>
      <c r="N27" s="492">
        <v>14</v>
      </c>
      <c r="O27" s="492">
        <v>4</v>
      </c>
      <c r="P27" s="502" t="s">
        <v>1487</v>
      </c>
      <c r="Q27" s="503">
        <v>42573</v>
      </c>
      <c r="R27" s="504">
        <v>41705</v>
      </c>
      <c r="S27" s="592" t="s">
        <v>43</v>
      </c>
      <c r="T27" s="492">
        <v>10010420060</v>
      </c>
      <c r="U27" s="593">
        <v>16</v>
      </c>
      <c r="V27" s="510">
        <v>304865</v>
      </c>
      <c r="W27" s="492" t="s">
        <v>3411</v>
      </c>
      <c r="X27" s="577">
        <v>44725</v>
      </c>
      <c r="Y27" s="525">
        <v>46187</v>
      </c>
      <c r="Z27" s="510">
        <v>11101000608</v>
      </c>
      <c r="AA27" s="502" t="s">
        <v>3412</v>
      </c>
      <c r="AB27" s="577">
        <v>45347</v>
      </c>
      <c r="AC27" s="515">
        <v>45713</v>
      </c>
      <c r="AD27" s="510">
        <v>13061001309</v>
      </c>
      <c r="AE27" s="495" t="s">
        <v>3412</v>
      </c>
      <c r="AF27" s="577">
        <v>45115</v>
      </c>
      <c r="AG27" s="515">
        <v>45481</v>
      </c>
      <c r="AH27" s="517">
        <v>1009008619102</v>
      </c>
      <c r="AI27" s="495" t="s">
        <v>3426</v>
      </c>
      <c r="AJ27" s="577">
        <v>45357</v>
      </c>
      <c r="AK27" s="513">
        <v>45721</v>
      </c>
      <c r="AL27" s="594" t="s">
        <v>3421</v>
      </c>
      <c r="AM27" s="520">
        <v>45356</v>
      </c>
      <c r="AN27" s="514">
        <v>45416</v>
      </c>
      <c r="AO27" s="510">
        <v>172199603</v>
      </c>
      <c r="AP27" s="594" t="s">
        <v>3421</v>
      </c>
      <c r="AQ27" s="520">
        <v>45356</v>
      </c>
      <c r="AR27" s="513">
        <v>45721</v>
      </c>
      <c r="AS27" s="595">
        <v>79848226</v>
      </c>
      <c r="AT27" s="505" t="s">
        <v>1586</v>
      </c>
      <c r="AU27" s="596">
        <v>7025330</v>
      </c>
      <c r="AV27" s="596">
        <v>3168242601</v>
      </c>
      <c r="AW27" s="502" t="s">
        <v>3517</v>
      </c>
      <c r="AX27" s="495" t="s">
        <v>3518</v>
      </c>
      <c r="AY27" s="598"/>
      <c r="AZ27" s="505"/>
      <c r="BA27" s="596"/>
      <c r="BB27" s="495"/>
      <c r="BC27" s="495"/>
      <c r="BD27" s="598"/>
      <c r="BE27" s="505"/>
      <c r="BF27" s="596"/>
      <c r="BG27" s="495"/>
      <c r="BH27" s="495"/>
      <c r="BI27" s="493" t="s">
        <v>3256</v>
      </c>
      <c r="BJ27" s="493"/>
      <c r="BK27" s="56">
        <v>244</v>
      </c>
      <c r="BL27" s="644" t="s">
        <v>3981</v>
      </c>
    </row>
    <row r="28" spans="1:64" ht="11.25" customHeight="1" x14ac:dyDescent="0.25">
      <c r="A28" s="487">
        <v>249</v>
      </c>
      <c r="B28" s="488" t="s">
        <v>1881</v>
      </c>
      <c r="C28" s="495" t="s">
        <v>1524</v>
      </c>
      <c r="D28" s="495" t="s">
        <v>3516</v>
      </c>
      <c r="E28" s="495" t="s">
        <v>3409</v>
      </c>
      <c r="F28" s="492">
        <v>2488</v>
      </c>
      <c r="G28" s="492">
        <v>2016</v>
      </c>
      <c r="H28" s="492">
        <v>2015</v>
      </c>
      <c r="I28" s="495" t="s">
        <v>3456</v>
      </c>
      <c r="J28" s="495" t="s">
        <v>1484</v>
      </c>
      <c r="K28" s="591" t="s">
        <v>1882</v>
      </c>
      <c r="L28" s="502" t="s">
        <v>1883</v>
      </c>
      <c r="M28" s="492">
        <v>16</v>
      </c>
      <c r="N28" s="492">
        <v>16</v>
      </c>
      <c r="O28" s="492">
        <v>5</v>
      </c>
      <c r="P28" s="502" t="s">
        <v>1487</v>
      </c>
      <c r="Q28" s="503">
        <v>42465</v>
      </c>
      <c r="R28" s="504">
        <v>42438</v>
      </c>
      <c r="S28" s="592" t="s">
        <v>493</v>
      </c>
      <c r="T28" s="492">
        <v>10011350720</v>
      </c>
      <c r="U28" s="593">
        <v>16</v>
      </c>
      <c r="V28" s="510">
        <v>422390</v>
      </c>
      <c r="W28" s="492" t="s">
        <v>3411</v>
      </c>
      <c r="X28" s="577">
        <v>45398</v>
      </c>
      <c r="Y28" s="513">
        <v>46128</v>
      </c>
      <c r="Z28" s="510">
        <v>11101000608</v>
      </c>
      <c r="AA28" s="502" t="s">
        <v>3412</v>
      </c>
      <c r="AB28" s="577">
        <v>45347</v>
      </c>
      <c r="AC28" s="515">
        <v>45713</v>
      </c>
      <c r="AD28" s="510">
        <v>13061001309</v>
      </c>
      <c r="AE28" s="495" t="s">
        <v>3412</v>
      </c>
      <c r="AF28" s="577">
        <v>45115</v>
      </c>
      <c r="AG28" s="515">
        <v>45481</v>
      </c>
      <c r="AH28" s="517">
        <v>87868418</v>
      </c>
      <c r="AI28" s="495" t="s">
        <v>3419</v>
      </c>
      <c r="AJ28" s="577">
        <v>45360</v>
      </c>
      <c r="AK28" s="513">
        <v>45724</v>
      </c>
      <c r="AL28" s="594" t="s">
        <v>3519</v>
      </c>
      <c r="AM28" s="520">
        <v>45363</v>
      </c>
      <c r="AN28" s="514">
        <v>45423</v>
      </c>
      <c r="AO28" s="510">
        <v>172367386</v>
      </c>
      <c r="AP28" s="594" t="s">
        <v>3520</v>
      </c>
      <c r="AQ28" s="520">
        <v>45363</v>
      </c>
      <c r="AR28" s="520">
        <v>45728</v>
      </c>
      <c r="AS28" s="595">
        <v>20471341</v>
      </c>
      <c r="AT28" s="505" t="s">
        <v>3269</v>
      </c>
      <c r="AU28" s="596">
        <v>8708627</v>
      </c>
      <c r="AV28" s="596">
        <v>3166371527</v>
      </c>
      <c r="AW28" s="502" t="s">
        <v>3521</v>
      </c>
      <c r="AX28" s="648" t="s">
        <v>3522</v>
      </c>
      <c r="AY28" s="598">
        <v>1072655554</v>
      </c>
      <c r="AZ28" s="505" t="s">
        <v>3271</v>
      </c>
      <c r="BA28" s="596">
        <v>8708627</v>
      </c>
      <c r="BB28" s="495" t="s">
        <v>3523</v>
      </c>
      <c r="BC28" s="495" t="s">
        <v>3524</v>
      </c>
      <c r="BD28" s="598"/>
      <c r="BE28" s="505"/>
      <c r="BF28" s="596"/>
      <c r="BG28" s="495"/>
      <c r="BH28" s="495"/>
      <c r="BI28" s="493" t="s">
        <v>3256</v>
      </c>
      <c r="BJ28" s="493"/>
      <c r="BK28" s="56">
        <v>249</v>
      </c>
      <c r="BL28" s="644" t="s">
        <v>3981</v>
      </c>
    </row>
    <row r="29" spans="1:64" ht="11.25" customHeight="1" x14ac:dyDescent="0.25">
      <c r="A29" s="487">
        <v>261</v>
      </c>
      <c r="B29" s="488" t="s">
        <v>1930</v>
      </c>
      <c r="C29" s="495" t="s">
        <v>1483</v>
      </c>
      <c r="D29" s="495" t="s">
        <v>3525</v>
      </c>
      <c r="E29" s="495" t="s">
        <v>3409</v>
      </c>
      <c r="F29" s="492">
        <v>2957</v>
      </c>
      <c r="G29" s="492">
        <v>2014</v>
      </c>
      <c r="H29" s="492">
        <v>2014</v>
      </c>
      <c r="I29" s="495" t="s">
        <v>3456</v>
      </c>
      <c r="J29" s="495" t="s">
        <v>1484</v>
      </c>
      <c r="K29" s="591" t="s">
        <v>1931</v>
      </c>
      <c r="L29" s="502" t="s">
        <v>1932</v>
      </c>
      <c r="M29" s="492">
        <v>19</v>
      </c>
      <c r="N29" s="492">
        <v>16</v>
      </c>
      <c r="O29" s="492">
        <v>1</v>
      </c>
      <c r="P29" s="502" t="s">
        <v>1487</v>
      </c>
      <c r="Q29" s="503">
        <v>42874</v>
      </c>
      <c r="R29" s="504">
        <v>41914</v>
      </c>
      <c r="S29" s="592" t="s">
        <v>3450</v>
      </c>
      <c r="T29" s="492">
        <v>10014111710</v>
      </c>
      <c r="U29" s="593">
        <v>19</v>
      </c>
      <c r="V29" s="510">
        <v>417329</v>
      </c>
      <c r="W29" s="492" t="s">
        <v>3411</v>
      </c>
      <c r="X29" s="577">
        <v>45346</v>
      </c>
      <c r="Y29" s="513">
        <v>46077</v>
      </c>
      <c r="Z29" s="510">
        <v>11101000608</v>
      </c>
      <c r="AA29" s="502" t="s">
        <v>3412</v>
      </c>
      <c r="AB29" s="577">
        <v>45347</v>
      </c>
      <c r="AC29" s="515">
        <v>45713</v>
      </c>
      <c r="AD29" s="510">
        <v>13061001309</v>
      </c>
      <c r="AE29" s="495" t="s">
        <v>3412</v>
      </c>
      <c r="AF29" s="577">
        <v>45115</v>
      </c>
      <c r="AG29" s="515">
        <v>45481</v>
      </c>
      <c r="AH29" s="517">
        <v>4308004978348000</v>
      </c>
      <c r="AI29" s="495" t="s">
        <v>3460</v>
      </c>
      <c r="AJ29" s="577">
        <v>45324</v>
      </c>
      <c r="AK29" s="513">
        <v>45689</v>
      </c>
      <c r="AL29" s="594" t="s">
        <v>3526</v>
      </c>
      <c r="AM29" s="520" t="e">
        <v>#N/A</v>
      </c>
      <c r="AN29" s="514" t="e">
        <v>#N/A</v>
      </c>
      <c r="AO29" s="510">
        <v>171560703</v>
      </c>
      <c r="AP29" s="594" t="s">
        <v>3527</v>
      </c>
      <c r="AQ29" s="520">
        <v>45328</v>
      </c>
      <c r="AR29" s="513">
        <v>45694</v>
      </c>
      <c r="AS29" s="595">
        <v>901031060</v>
      </c>
      <c r="AT29" s="505" t="s">
        <v>1933</v>
      </c>
      <c r="AU29" s="596">
        <v>4332930</v>
      </c>
      <c r="AV29" s="596">
        <v>3176395458</v>
      </c>
      <c r="AW29" s="502" t="s">
        <v>3528</v>
      </c>
      <c r="AX29" s="495" t="s">
        <v>3529</v>
      </c>
      <c r="AY29" s="598"/>
      <c r="AZ29" s="505"/>
      <c r="BA29" s="596"/>
      <c r="BB29" s="502"/>
      <c r="BC29" s="495"/>
      <c r="BD29" s="598"/>
      <c r="BE29" s="505"/>
      <c r="BF29" s="596"/>
      <c r="BG29" s="495"/>
      <c r="BH29" s="495"/>
      <c r="BI29" s="493" t="s">
        <v>3256</v>
      </c>
      <c r="BJ29" s="493"/>
      <c r="BK29" s="56">
        <v>261</v>
      </c>
      <c r="BL29" s="644" t="s">
        <v>3981</v>
      </c>
    </row>
    <row r="30" spans="1:64" ht="11.25" customHeight="1" x14ac:dyDescent="0.25">
      <c r="A30" s="487">
        <v>263</v>
      </c>
      <c r="B30" s="488" t="s">
        <v>1494</v>
      </c>
      <c r="C30" s="495" t="s">
        <v>1495</v>
      </c>
      <c r="D30" s="495" t="s">
        <v>3511</v>
      </c>
      <c r="E30" s="495" t="s">
        <v>3409</v>
      </c>
      <c r="F30" s="492">
        <v>6700</v>
      </c>
      <c r="G30" s="492">
        <v>2012</v>
      </c>
      <c r="H30" s="492">
        <v>2012</v>
      </c>
      <c r="I30" s="495" t="s">
        <v>3512</v>
      </c>
      <c r="J30" s="495" t="s">
        <v>1496</v>
      </c>
      <c r="K30" s="591">
        <v>87274876</v>
      </c>
      <c r="L30" s="502" t="s">
        <v>1497</v>
      </c>
      <c r="M30" s="492">
        <v>66</v>
      </c>
      <c r="N30" s="492">
        <v>64</v>
      </c>
      <c r="O30" s="492">
        <v>1</v>
      </c>
      <c r="P30" s="502" t="s">
        <v>1487</v>
      </c>
      <c r="Q30" s="503">
        <v>41438</v>
      </c>
      <c r="R30" s="504">
        <v>41127</v>
      </c>
      <c r="S30" s="592" t="s">
        <v>2954</v>
      </c>
      <c r="T30" s="492">
        <v>10014729361</v>
      </c>
      <c r="U30" s="593">
        <v>66</v>
      </c>
      <c r="V30" s="510">
        <v>357004</v>
      </c>
      <c r="W30" s="492" t="s">
        <v>3411</v>
      </c>
      <c r="X30" s="577">
        <v>45016</v>
      </c>
      <c r="Y30" s="513">
        <v>45747</v>
      </c>
      <c r="Z30" s="510">
        <v>11101000608</v>
      </c>
      <c r="AA30" s="502" t="s">
        <v>3412</v>
      </c>
      <c r="AB30" s="577">
        <v>45347</v>
      </c>
      <c r="AC30" s="515">
        <v>45713</v>
      </c>
      <c r="AD30" s="510">
        <v>13061001309</v>
      </c>
      <c r="AE30" s="495" t="s">
        <v>3412</v>
      </c>
      <c r="AF30" s="577">
        <v>45115</v>
      </c>
      <c r="AG30" s="515">
        <v>45481</v>
      </c>
      <c r="AH30" s="517">
        <v>86466789</v>
      </c>
      <c r="AI30" s="495" t="s">
        <v>3419</v>
      </c>
      <c r="AJ30" s="577">
        <v>45240</v>
      </c>
      <c r="AK30" s="513">
        <v>45605</v>
      </c>
      <c r="AL30" s="594" t="s">
        <v>3530</v>
      </c>
      <c r="AM30" s="520" t="e">
        <v>#N/A</v>
      </c>
      <c r="AN30" s="514" t="e">
        <v>#N/A</v>
      </c>
      <c r="AO30" s="510">
        <v>172523646</v>
      </c>
      <c r="AP30" s="594" t="s">
        <v>3531</v>
      </c>
      <c r="AQ30" s="520">
        <v>45377</v>
      </c>
      <c r="AR30" s="513">
        <v>45742</v>
      </c>
      <c r="AS30" s="595">
        <v>900370573</v>
      </c>
      <c r="AT30" s="505" t="s">
        <v>3268</v>
      </c>
      <c r="AU30" s="596" t="s">
        <v>1953</v>
      </c>
      <c r="AV30" s="596">
        <v>3134571146</v>
      </c>
      <c r="AW30" s="502" t="s">
        <v>3514</v>
      </c>
      <c r="AX30" s="597" t="s">
        <v>3515</v>
      </c>
      <c r="AY30" s="598"/>
      <c r="AZ30" s="505"/>
      <c r="BA30" s="596"/>
      <c r="BB30" s="495"/>
      <c r="BC30" s="495"/>
      <c r="BD30" s="598"/>
      <c r="BE30" s="505"/>
      <c r="BF30" s="596"/>
      <c r="BG30" s="495"/>
      <c r="BH30" s="495"/>
      <c r="BI30" s="493" t="s">
        <v>3256</v>
      </c>
      <c r="BJ30" s="493"/>
      <c r="BK30" s="56">
        <v>263</v>
      </c>
      <c r="BL30" s="644" t="s">
        <v>3981</v>
      </c>
    </row>
    <row r="31" spans="1:64" ht="11.25" customHeight="1" x14ac:dyDescent="0.25">
      <c r="A31" s="487">
        <v>267</v>
      </c>
      <c r="B31" s="488" t="s">
        <v>3266</v>
      </c>
      <c r="C31" s="495" t="s">
        <v>1502</v>
      </c>
      <c r="D31" s="495" t="s">
        <v>3532</v>
      </c>
      <c r="E31" s="495" t="s">
        <v>3409</v>
      </c>
      <c r="F31" s="492">
        <v>7961</v>
      </c>
      <c r="G31" s="492">
        <v>2009</v>
      </c>
      <c r="H31" s="492">
        <v>2008</v>
      </c>
      <c r="I31" s="495" t="s">
        <v>3410</v>
      </c>
      <c r="J31" s="495" t="s">
        <v>1496</v>
      </c>
      <c r="K31" s="591" t="s">
        <v>1513</v>
      </c>
      <c r="L31" s="502" t="s">
        <v>1514</v>
      </c>
      <c r="M31" s="492">
        <v>45</v>
      </c>
      <c r="N31" s="492">
        <v>43</v>
      </c>
      <c r="O31" s="492">
        <v>1</v>
      </c>
      <c r="P31" s="502" t="s">
        <v>1487</v>
      </c>
      <c r="Q31" s="503">
        <v>42164</v>
      </c>
      <c r="R31" s="504">
        <v>39877</v>
      </c>
      <c r="S31" s="592" t="s">
        <v>3533</v>
      </c>
      <c r="T31" s="492">
        <v>10009159288</v>
      </c>
      <c r="U31" s="593">
        <v>45</v>
      </c>
      <c r="V31" s="510">
        <v>365060</v>
      </c>
      <c r="W31" s="492" t="s">
        <v>3411</v>
      </c>
      <c r="X31" s="577">
        <v>45063</v>
      </c>
      <c r="Y31" s="513">
        <v>45804</v>
      </c>
      <c r="Z31" s="510">
        <v>11101000608</v>
      </c>
      <c r="AA31" s="502" t="s">
        <v>3412</v>
      </c>
      <c r="AB31" s="577">
        <v>45347</v>
      </c>
      <c r="AC31" s="515">
        <v>45713</v>
      </c>
      <c r="AD31" s="510">
        <v>13061001309</v>
      </c>
      <c r="AE31" s="495" t="s">
        <v>3412</v>
      </c>
      <c r="AF31" s="577">
        <v>45115</v>
      </c>
      <c r="AG31" s="515">
        <v>45481</v>
      </c>
      <c r="AH31" s="517">
        <v>87883864</v>
      </c>
      <c r="AI31" s="495" t="s">
        <v>3419</v>
      </c>
      <c r="AJ31" s="577">
        <v>45365</v>
      </c>
      <c r="AK31" s="513">
        <v>45729</v>
      </c>
      <c r="AL31" s="594" t="s">
        <v>3420</v>
      </c>
      <c r="AM31" s="520" t="e">
        <v>#N/A</v>
      </c>
      <c r="AN31" s="514" t="e">
        <v>#N/A</v>
      </c>
      <c r="AO31" s="510">
        <v>166399907</v>
      </c>
      <c r="AP31" s="594" t="s">
        <v>3534</v>
      </c>
      <c r="AQ31" s="520">
        <v>45087</v>
      </c>
      <c r="AR31" s="513">
        <v>45453</v>
      </c>
      <c r="AS31" s="595">
        <v>79718369</v>
      </c>
      <c r="AT31" s="505" t="s">
        <v>1515</v>
      </c>
      <c r="AU31" s="596"/>
      <c r="AV31" s="596">
        <v>3144781309</v>
      </c>
      <c r="AW31" s="502" t="s">
        <v>3535</v>
      </c>
      <c r="AX31" s="648" t="s">
        <v>3536</v>
      </c>
      <c r="AY31" s="598"/>
      <c r="AZ31" s="505"/>
      <c r="BA31" s="596"/>
      <c r="BB31" s="495"/>
      <c r="BC31" s="495"/>
      <c r="BD31" s="598"/>
      <c r="BE31" s="505"/>
      <c r="BF31" s="596"/>
      <c r="BG31" s="495"/>
      <c r="BH31" s="495"/>
      <c r="BI31" s="493" t="s">
        <v>3256</v>
      </c>
      <c r="BJ31" s="493"/>
      <c r="BK31" s="56">
        <v>267</v>
      </c>
      <c r="BL31" s="644" t="s">
        <v>3981</v>
      </c>
    </row>
    <row r="32" spans="1:64" ht="11.25" customHeight="1" x14ac:dyDescent="0.25">
      <c r="A32" s="487">
        <v>281</v>
      </c>
      <c r="B32" s="488" t="s">
        <v>1975</v>
      </c>
      <c r="C32" s="495" t="s">
        <v>1490</v>
      </c>
      <c r="D32" s="495" t="s">
        <v>3424</v>
      </c>
      <c r="E32" s="495" t="s">
        <v>3409</v>
      </c>
      <c r="F32" s="492">
        <v>2476</v>
      </c>
      <c r="G32" s="492">
        <v>2011</v>
      </c>
      <c r="H32" s="492">
        <v>2011</v>
      </c>
      <c r="I32" s="495" t="s">
        <v>3425</v>
      </c>
      <c r="J32" s="495" t="s">
        <v>1484</v>
      </c>
      <c r="K32" s="591" t="s">
        <v>1976</v>
      </c>
      <c r="L32" s="502" t="s">
        <v>1977</v>
      </c>
      <c r="M32" s="492">
        <v>12</v>
      </c>
      <c r="N32" s="492">
        <v>12</v>
      </c>
      <c r="O32" s="492">
        <v>2</v>
      </c>
      <c r="P32" s="502" t="s">
        <v>1487</v>
      </c>
      <c r="Q32" s="503">
        <v>42642</v>
      </c>
      <c r="R32" s="504">
        <v>40584</v>
      </c>
      <c r="S32" s="592" t="s">
        <v>2629</v>
      </c>
      <c r="T32" s="492">
        <v>10012102529</v>
      </c>
      <c r="U32" s="593">
        <v>12</v>
      </c>
      <c r="V32" s="510">
        <v>328116</v>
      </c>
      <c r="W32" s="492" t="s">
        <v>3411</v>
      </c>
      <c r="X32" s="577">
        <v>44858</v>
      </c>
      <c r="Y32" s="513">
        <v>45589</v>
      </c>
      <c r="Z32" s="510">
        <v>11101000608</v>
      </c>
      <c r="AA32" s="502" t="s">
        <v>3412</v>
      </c>
      <c r="AB32" s="577">
        <v>45347</v>
      </c>
      <c r="AC32" s="515">
        <v>45713</v>
      </c>
      <c r="AD32" s="510">
        <v>13061001309</v>
      </c>
      <c r="AE32" s="495" t="s">
        <v>3412</v>
      </c>
      <c r="AF32" s="577">
        <v>45115</v>
      </c>
      <c r="AG32" s="515">
        <v>45481</v>
      </c>
      <c r="AH32" s="517">
        <v>85893381</v>
      </c>
      <c r="AI32" s="495" t="s">
        <v>3419</v>
      </c>
      <c r="AJ32" s="577">
        <v>45103</v>
      </c>
      <c r="AK32" s="513">
        <v>45448</v>
      </c>
      <c r="AL32" s="594" t="s">
        <v>3537</v>
      </c>
      <c r="AM32" s="520" t="e">
        <v>#N/A</v>
      </c>
      <c r="AN32" s="514" t="e">
        <v>#N/A</v>
      </c>
      <c r="AO32" s="510">
        <v>159886951</v>
      </c>
      <c r="AP32" s="594" t="s">
        <v>3537</v>
      </c>
      <c r="AQ32" s="520">
        <v>45105</v>
      </c>
      <c r="AR32" s="513">
        <v>45471</v>
      </c>
      <c r="AS32" s="595">
        <v>19240015</v>
      </c>
      <c r="AT32" s="505" t="s">
        <v>1978</v>
      </c>
      <c r="AU32" s="596">
        <v>3123142497</v>
      </c>
      <c r="AV32" s="596">
        <v>3123142497</v>
      </c>
      <c r="AW32" s="502" t="s">
        <v>3538</v>
      </c>
      <c r="AX32" s="597" t="s">
        <v>3539</v>
      </c>
      <c r="AY32" s="598"/>
      <c r="AZ32" s="505"/>
      <c r="BA32" s="596"/>
      <c r="BB32" s="495"/>
      <c r="BC32" s="495"/>
      <c r="BD32" s="598"/>
      <c r="BE32" s="505"/>
      <c r="BF32" s="596"/>
      <c r="BG32" s="495"/>
      <c r="BH32" s="495"/>
      <c r="BI32" s="493" t="s">
        <v>3256</v>
      </c>
      <c r="BJ32" s="493"/>
      <c r="BK32" s="56">
        <v>281</v>
      </c>
      <c r="BL32" s="644" t="s">
        <v>3981</v>
      </c>
    </row>
    <row r="33" spans="1:64" ht="11.25" customHeight="1" x14ac:dyDescent="0.25">
      <c r="A33" s="487">
        <v>538</v>
      </c>
      <c r="B33" s="488" t="s">
        <v>1963</v>
      </c>
      <c r="C33" s="495" t="s">
        <v>1554</v>
      </c>
      <c r="D33" s="495" t="s">
        <v>3540</v>
      </c>
      <c r="E33" s="495" t="s">
        <v>3409</v>
      </c>
      <c r="F33" s="492">
        <v>1968</v>
      </c>
      <c r="G33" s="492">
        <v>2011</v>
      </c>
      <c r="H33" s="492">
        <v>2012</v>
      </c>
      <c r="I33" s="495" t="s">
        <v>3456</v>
      </c>
      <c r="J33" s="495" t="s">
        <v>1484</v>
      </c>
      <c r="K33" s="591" t="s">
        <v>1964</v>
      </c>
      <c r="L33" s="502" t="s">
        <v>1965</v>
      </c>
      <c r="M33" s="492">
        <v>16</v>
      </c>
      <c r="N33" s="492">
        <v>16</v>
      </c>
      <c r="O33" s="492">
        <v>1</v>
      </c>
      <c r="P33" s="502" t="s">
        <v>1487</v>
      </c>
      <c r="Q33" s="503">
        <v>41285</v>
      </c>
      <c r="R33" s="504">
        <v>40784</v>
      </c>
      <c r="S33" s="592" t="s">
        <v>43</v>
      </c>
      <c r="T33" s="492">
        <v>10022537726</v>
      </c>
      <c r="U33" s="593">
        <v>16</v>
      </c>
      <c r="V33" s="510">
        <v>345967</v>
      </c>
      <c r="W33" s="492" t="s">
        <v>3411</v>
      </c>
      <c r="X33" s="577">
        <v>44959</v>
      </c>
      <c r="Y33" s="513">
        <v>45690</v>
      </c>
      <c r="Z33" s="510">
        <v>11101000608</v>
      </c>
      <c r="AA33" s="502" t="s">
        <v>3412</v>
      </c>
      <c r="AB33" s="577">
        <v>45347</v>
      </c>
      <c r="AC33" s="515">
        <v>45713</v>
      </c>
      <c r="AD33" s="510">
        <v>13061001309</v>
      </c>
      <c r="AE33" s="495" t="s">
        <v>3412</v>
      </c>
      <c r="AF33" s="577">
        <v>45115</v>
      </c>
      <c r="AG33" s="515">
        <v>45481</v>
      </c>
      <c r="AH33" s="517">
        <v>86289929</v>
      </c>
      <c r="AI33" s="495" t="s">
        <v>3419</v>
      </c>
      <c r="AJ33" s="577">
        <v>45168</v>
      </c>
      <c r="AK33" s="513">
        <v>45533</v>
      </c>
      <c r="AL33" s="594" t="s">
        <v>3541</v>
      </c>
      <c r="AM33" s="520">
        <v>45383</v>
      </c>
      <c r="AN33" s="514">
        <v>45444</v>
      </c>
      <c r="AO33" s="510">
        <v>160926812</v>
      </c>
      <c r="AP33" s="594" t="s">
        <v>3541</v>
      </c>
      <c r="AQ33" s="520">
        <v>45156</v>
      </c>
      <c r="AR33" s="513">
        <v>45522</v>
      </c>
      <c r="AS33" s="595">
        <v>1016057343</v>
      </c>
      <c r="AT33" s="505" t="s">
        <v>3270</v>
      </c>
      <c r="AU33" s="596"/>
      <c r="AV33" s="596">
        <v>3124516445</v>
      </c>
      <c r="AW33" s="495" t="s">
        <v>3542</v>
      </c>
      <c r="AX33" s="648" t="s">
        <v>3543</v>
      </c>
      <c r="AY33" s="598"/>
      <c r="AZ33" s="526"/>
      <c r="BA33" s="596"/>
      <c r="BB33" s="495"/>
      <c r="BC33" s="495"/>
      <c r="BD33" s="598"/>
      <c r="BE33" s="505"/>
      <c r="BF33" s="596"/>
      <c r="BG33" s="495"/>
      <c r="BH33" s="495"/>
      <c r="BI33" s="493" t="s">
        <v>3256</v>
      </c>
      <c r="BJ33" s="493"/>
      <c r="BK33" s="56">
        <v>538</v>
      </c>
      <c r="BL33" s="644" t="s">
        <v>3981</v>
      </c>
    </row>
    <row r="34" spans="1:64" ht="11.25" customHeight="1" x14ac:dyDescent="0.25">
      <c r="A34" s="487">
        <v>283</v>
      </c>
      <c r="B34" s="488" t="s">
        <v>2221</v>
      </c>
      <c r="C34" s="495" t="s">
        <v>1495</v>
      </c>
      <c r="D34" s="495" t="s">
        <v>3511</v>
      </c>
      <c r="E34" s="495" t="s">
        <v>3409</v>
      </c>
      <c r="F34" s="492">
        <v>6700</v>
      </c>
      <c r="G34" s="492">
        <v>2013</v>
      </c>
      <c r="H34" s="492">
        <v>2012</v>
      </c>
      <c r="I34" s="495" t="s">
        <v>3410</v>
      </c>
      <c r="J34" s="495" t="s">
        <v>1496</v>
      </c>
      <c r="K34" s="591">
        <v>87274875</v>
      </c>
      <c r="L34" s="502" t="s">
        <v>2222</v>
      </c>
      <c r="M34" s="492">
        <v>66</v>
      </c>
      <c r="N34" s="492">
        <v>64</v>
      </c>
      <c r="O34" s="492">
        <v>1</v>
      </c>
      <c r="P34" s="502" t="s">
        <v>1487</v>
      </c>
      <c r="Q34" s="503">
        <v>41438</v>
      </c>
      <c r="R34" s="504">
        <v>41324</v>
      </c>
      <c r="S34" s="592" t="s">
        <v>2954</v>
      </c>
      <c r="T34" s="492">
        <v>10009249361</v>
      </c>
      <c r="U34" s="593">
        <v>66</v>
      </c>
      <c r="V34" s="510">
        <v>364955</v>
      </c>
      <c r="W34" s="492" t="s">
        <v>3411</v>
      </c>
      <c r="X34" s="577">
        <v>45063</v>
      </c>
      <c r="Y34" s="513">
        <v>45794</v>
      </c>
      <c r="Z34" s="510">
        <v>11101000608</v>
      </c>
      <c r="AA34" s="502" t="s">
        <v>3412</v>
      </c>
      <c r="AB34" s="577">
        <v>45347</v>
      </c>
      <c r="AC34" s="515">
        <v>45713</v>
      </c>
      <c r="AD34" s="510">
        <v>13061001309</v>
      </c>
      <c r="AE34" s="495" t="s">
        <v>3412</v>
      </c>
      <c r="AF34" s="577">
        <v>45115</v>
      </c>
      <c r="AG34" s="515">
        <v>45481</v>
      </c>
      <c r="AH34" s="517">
        <v>4308005101054000</v>
      </c>
      <c r="AI34" s="495" t="s">
        <v>3460</v>
      </c>
      <c r="AJ34" s="577">
        <v>45351</v>
      </c>
      <c r="AK34" s="513">
        <v>45716</v>
      </c>
      <c r="AL34" s="594" t="s">
        <v>3531</v>
      </c>
      <c r="AM34" s="520" t="e">
        <v>#N/A</v>
      </c>
      <c r="AN34" s="514" t="e">
        <v>#N/A</v>
      </c>
      <c r="AO34" s="510">
        <v>165153110</v>
      </c>
      <c r="AP34" s="594" t="s">
        <v>3531</v>
      </c>
      <c r="AQ34" s="520">
        <v>44999</v>
      </c>
      <c r="AR34" s="513">
        <v>45365</v>
      </c>
      <c r="AS34" s="595">
        <v>900370573</v>
      </c>
      <c r="AT34" s="505" t="s">
        <v>3268</v>
      </c>
      <c r="AU34" s="596" t="s">
        <v>1953</v>
      </c>
      <c r="AV34" s="596">
        <v>3134571146</v>
      </c>
      <c r="AW34" s="502" t="s">
        <v>3514</v>
      </c>
      <c r="AX34" s="648" t="s">
        <v>3515</v>
      </c>
      <c r="AY34" s="598"/>
      <c r="AZ34" s="505"/>
      <c r="BA34" s="596"/>
      <c r="BB34" s="495"/>
      <c r="BC34" s="495"/>
      <c r="BD34" s="598"/>
      <c r="BE34" s="505"/>
      <c r="BF34" s="596"/>
      <c r="BG34" s="495"/>
      <c r="BH34" s="495"/>
      <c r="BI34" s="493" t="s">
        <v>3256</v>
      </c>
      <c r="BJ34" s="493"/>
      <c r="BK34" s="56">
        <v>283</v>
      </c>
      <c r="BL34" s="644" t="s">
        <v>3981</v>
      </c>
    </row>
    <row r="35" spans="1:64" ht="11.25" customHeight="1" x14ac:dyDescent="0.25">
      <c r="A35" s="487">
        <v>284</v>
      </c>
      <c r="B35" s="488" t="s">
        <v>1628</v>
      </c>
      <c r="C35" s="495" t="s">
        <v>1502</v>
      </c>
      <c r="D35" s="495" t="s">
        <v>3418</v>
      </c>
      <c r="E35" s="495" t="s">
        <v>3409</v>
      </c>
      <c r="F35" s="492">
        <v>5123</v>
      </c>
      <c r="G35" s="492">
        <v>2018</v>
      </c>
      <c r="H35" s="492">
        <v>2019</v>
      </c>
      <c r="I35" s="495" t="s">
        <v>3410</v>
      </c>
      <c r="J35" s="495" t="s">
        <v>1496</v>
      </c>
      <c r="K35" s="591" t="s">
        <v>1629</v>
      </c>
      <c r="L35" s="502" t="s">
        <v>1630</v>
      </c>
      <c r="M35" s="492">
        <v>42</v>
      </c>
      <c r="N35" s="492">
        <v>40</v>
      </c>
      <c r="O35" s="492">
        <v>2</v>
      </c>
      <c r="P35" s="502" t="s">
        <v>1487</v>
      </c>
      <c r="Q35" s="503">
        <v>43398</v>
      </c>
      <c r="R35" s="504">
        <v>43375</v>
      </c>
      <c r="S35" s="592" t="s">
        <v>2954</v>
      </c>
      <c r="T35" s="492">
        <v>10016971773</v>
      </c>
      <c r="U35" s="593">
        <v>42</v>
      </c>
      <c r="V35" s="510">
        <v>323758</v>
      </c>
      <c r="W35" s="492" t="s">
        <v>3411</v>
      </c>
      <c r="X35" s="577">
        <v>44861</v>
      </c>
      <c r="Y35" s="513">
        <v>45592</v>
      </c>
      <c r="Z35" s="510">
        <v>11101000608</v>
      </c>
      <c r="AA35" s="502" t="s">
        <v>3412</v>
      </c>
      <c r="AB35" s="577">
        <v>45347</v>
      </c>
      <c r="AC35" s="515">
        <v>45713</v>
      </c>
      <c r="AD35" s="510">
        <v>13061001309</v>
      </c>
      <c r="AE35" s="495" t="s">
        <v>3412</v>
      </c>
      <c r="AF35" s="577">
        <v>45115</v>
      </c>
      <c r="AG35" s="515">
        <v>45481</v>
      </c>
      <c r="AH35" s="517">
        <v>9310008564901</v>
      </c>
      <c r="AI35" s="495" t="s">
        <v>3426</v>
      </c>
      <c r="AJ35" s="577">
        <v>45194</v>
      </c>
      <c r="AK35" s="513">
        <v>45559</v>
      </c>
      <c r="AL35" s="594" t="s">
        <v>3420</v>
      </c>
      <c r="AM35" s="520">
        <v>45409</v>
      </c>
      <c r="AN35" s="514">
        <v>45469</v>
      </c>
      <c r="AO35" s="510">
        <v>169888020</v>
      </c>
      <c r="AP35" s="594" t="s">
        <v>3544</v>
      </c>
      <c r="AQ35" s="520">
        <v>45259</v>
      </c>
      <c r="AR35" s="513">
        <v>45625</v>
      </c>
      <c r="AS35" s="595">
        <v>800126471</v>
      </c>
      <c r="AT35" s="505" t="s">
        <v>3273</v>
      </c>
      <c r="AU35" s="596">
        <v>3118830</v>
      </c>
      <c r="AV35" s="596">
        <v>3203001319</v>
      </c>
      <c r="AW35" s="495" t="s">
        <v>3440</v>
      </c>
      <c r="AX35" s="495" t="s">
        <v>3545</v>
      </c>
      <c r="AY35" s="598">
        <v>74244156</v>
      </c>
      <c r="AZ35" s="522" t="s">
        <v>3546</v>
      </c>
      <c r="BA35" s="596">
        <v>3124490893</v>
      </c>
      <c r="BB35" s="495" t="s">
        <v>3547</v>
      </c>
      <c r="BC35" s="495" t="s">
        <v>3548</v>
      </c>
      <c r="BD35" s="598"/>
      <c r="BE35" s="505"/>
      <c r="BF35" s="596"/>
      <c r="BG35" s="495"/>
      <c r="BH35" s="495"/>
      <c r="BI35" s="493" t="s">
        <v>3443</v>
      </c>
      <c r="BJ35" s="605">
        <v>0.5</v>
      </c>
      <c r="BK35" s="56">
        <v>284</v>
      </c>
      <c r="BL35" s="644" t="s">
        <v>3981</v>
      </c>
    </row>
    <row r="36" spans="1:64" ht="11.25" customHeight="1" x14ac:dyDescent="0.25">
      <c r="A36" s="487">
        <v>293</v>
      </c>
      <c r="B36" s="488" t="s">
        <v>2010</v>
      </c>
      <c r="C36" s="495" t="s">
        <v>1490</v>
      </c>
      <c r="D36" s="495" t="s">
        <v>3424</v>
      </c>
      <c r="E36" s="495" t="s">
        <v>3409</v>
      </c>
      <c r="F36" s="492">
        <v>2476</v>
      </c>
      <c r="G36" s="492">
        <v>2011</v>
      </c>
      <c r="H36" s="492">
        <v>2012</v>
      </c>
      <c r="I36" s="495" t="s">
        <v>3425</v>
      </c>
      <c r="J36" s="495" t="s">
        <v>1484</v>
      </c>
      <c r="K36" s="591" t="s">
        <v>2011</v>
      </c>
      <c r="L36" s="502" t="s">
        <v>2012</v>
      </c>
      <c r="M36" s="492">
        <v>13</v>
      </c>
      <c r="N36" s="492">
        <v>11</v>
      </c>
      <c r="O36" s="492">
        <v>3</v>
      </c>
      <c r="P36" s="502" t="s">
        <v>1487</v>
      </c>
      <c r="Q36" s="503">
        <v>43325</v>
      </c>
      <c r="R36" s="504">
        <v>40709</v>
      </c>
      <c r="S36" s="592" t="s">
        <v>2657</v>
      </c>
      <c r="T36" s="492">
        <v>10011293612</v>
      </c>
      <c r="U36" s="593">
        <v>13</v>
      </c>
      <c r="V36" s="510">
        <v>379775</v>
      </c>
      <c r="W36" s="492" t="s">
        <v>3411</v>
      </c>
      <c r="X36" s="577">
        <v>45146</v>
      </c>
      <c r="Y36" s="513">
        <v>45877</v>
      </c>
      <c r="Z36" s="510">
        <v>11101000608</v>
      </c>
      <c r="AA36" s="502" t="s">
        <v>3412</v>
      </c>
      <c r="AB36" s="577">
        <v>45347</v>
      </c>
      <c r="AC36" s="515">
        <v>45713</v>
      </c>
      <c r="AD36" s="510">
        <v>13061001309</v>
      </c>
      <c r="AE36" s="495" t="s">
        <v>3412</v>
      </c>
      <c r="AF36" s="577">
        <v>45115</v>
      </c>
      <c r="AG36" s="515">
        <v>45481</v>
      </c>
      <c r="AH36" s="517">
        <v>9310006586801</v>
      </c>
      <c r="AI36" s="495" t="s">
        <v>3426</v>
      </c>
      <c r="AJ36" s="577">
        <v>45132</v>
      </c>
      <c r="AK36" s="513">
        <v>45499</v>
      </c>
      <c r="AL36" s="594" t="s">
        <v>3420</v>
      </c>
      <c r="AM36" s="520">
        <v>45455</v>
      </c>
      <c r="AN36" s="514">
        <v>45515</v>
      </c>
      <c r="AO36" s="510">
        <v>160631560</v>
      </c>
      <c r="AP36" s="594" t="s">
        <v>3446</v>
      </c>
      <c r="AQ36" s="520">
        <v>45140</v>
      </c>
      <c r="AR36" s="513">
        <v>45506</v>
      </c>
      <c r="AS36" s="595">
        <v>1010186672</v>
      </c>
      <c r="AT36" s="505" t="s">
        <v>2013</v>
      </c>
      <c r="AU36" s="596">
        <v>6631242</v>
      </c>
      <c r="AV36" s="596">
        <v>3102654838</v>
      </c>
      <c r="AW36" s="502" t="s">
        <v>3549</v>
      </c>
      <c r="AX36" s="597" t="s">
        <v>3550</v>
      </c>
      <c r="AY36" s="598"/>
      <c r="AZ36" s="505"/>
      <c r="BA36" s="596"/>
      <c r="BB36" s="495"/>
      <c r="BC36" s="495"/>
      <c r="BD36" s="598"/>
      <c r="BE36" s="505"/>
      <c r="BF36" s="596"/>
      <c r="BG36" s="495"/>
      <c r="BH36" s="495"/>
      <c r="BI36" s="493" t="s">
        <v>3256</v>
      </c>
      <c r="BJ36" s="493"/>
      <c r="BK36" s="56">
        <v>293</v>
      </c>
      <c r="BL36" s="644" t="s">
        <v>3981</v>
      </c>
    </row>
    <row r="37" spans="1:64" ht="11.25" customHeight="1" x14ac:dyDescent="0.25">
      <c r="A37" s="487">
        <v>301</v>
      </c>
      <c r="B37" s="488" t="s">
        <v>1577</v>
      </c>
      <c r="C37" s="495" t="s">
        <v>1502</v>
      </c>
      <c r="D37" s="495" t="s">
        <v>3418</v>
      </c>
      <c r="E37" s="495" t="s">
        <v>3409</v>
      </c>
      <c r="F37" s="492">
        <v>5123</v>
      </c>
      <c r="G37" s="492">
        <v>2016</v>
      </c>
      <c r="H37" s="492">
        <v>2017</v>
      </c>
      <c r="I37" s="495" t="s">
        <v>3410</v>
      </c>
      <c r="J37" s="495" t="s">
        <v>1496</v>
      </c>
      <c r="K37" s="591" t="s">
        <v>1578</v>
      </c>
      <c r="L37" s="502" t="s">
        <v>1579</v>
      </c>
      <c r="M37" s="492">
        <v>42</v>
      </c>
      <c r="N37" s="492">
        <v>37</v>
      </c>
      <c r="O37" s="492">
        <v>1</v>
      </c>
      <c r="P37" s="502" t="s">
        <v>1487</v>
      </c>
      <c r="Q37" s="503">
        <v>42613</v>
      </c>
      <c r="R37" s="504">
        <v>42581</v>
      </c>
      <c r="S37" s="592" t="s">
        <v>2954</v>
      </c>
      <c r="T37" s="492">
        <v>10012222147</v>
      </c>
      <c r="U37" s="593">
        <v>42</v>
      </c>
      <c r="V37" s="510">
        <v>318929</v>
      </c>
      <c r="W37" s="492" t="s">
        <v>3411</v>
      </c>
      <c r="X37" s="577">
        <v>44790</v>
      </c>
      <c r="Y37" s="513">
        <v>45521</v>
      </c>
      <c r="Z37" s="510">
        <v>11101000608</v>
      </c>
      <c r="AA37" s="502" t="s">
        <v>3412</v>
      </c>
      <c r="AB37" s="577">
        <v>45347</v>
      </c>
      <c r="AC37" s="515">
        <v>45713</v>
      </c>
      <c r="AD37" s="510">
        <v>13061001309</v>
      </c>
      <c r="AE37" s="495" t="s">
        <v>3412</v>
      </c>
      <c r="AF37" s="577">
        <v>45115</v>
      </c>
      <c r="AG37" s="515">
        <v>45481</v>
      </c>
      <c r="AH37" s="517">
        <v>86150357</v>
      </c>
      <c r="AI37" s="495" t="s">
        <v>3419</v>
      </c>
      <c r="AJ37" s="577">
        <v>45140</v>
      </c>
      <c r="AK37" s="513">
        <v>45505</v>
      </c>
      <c r="AL37" s="594" t="s">
        <v>3420</v>
      </c>
      <c r="AM37" s="520">
        <v>45409</v>
      </c>
      <c r="AN37" s="514">
        <v>45469</v>
      </c>
      <c r="AO37" s="510">
        <v>160646169</v>
      </c>
      <c r="AP37" s="594" t="s">
        <v>3551</v>
      </c>
      <c r="AQ37" s="520">
        <v>45140</v>
      </c>
      <c r="AR37" s="513">
        <v>45506</v>
      </c>
      <c r="AS37" s="595">
        <v>80407085</v>
      </c>
      <c r="AT37" s="505" t="s">
        <v>1580</v>
      </c>
      <c r="AU37" s="596">
        <v>6834517</v>
      </c>
      <c r="AV37" s="596">
        <v>3102109059</v>
      </c>
      <c r="AW37" s="502" t="s">
        <v>3552</v>
      </c>
      <c r="AX37" s="597" t="s">
        <v>3553</v>
      </c>
      <c r="AY37" s="598"/>
      <c r="AZ37" s="505"/>
      <c r="BA37" s="596"/>
      <c r="BB37" s="495"/>
      <c r="BC37" s="495"/>
      <c r="BD37" s="598"/>
      <c r="BE37" s="505"/>
      <c r="BF37" s="596"/>
      <c r="BG37" s="495"/>
      <c r="BH37" s="495"/>
      <c r="BI37" s="493" t="s">
        <v>3256</v>
      </c>
      <c r="BJ37" s="493"/>
      <c r="BK37" s="56">
        <v>301</v>
      </c>
      <c r="BL37" s="644" t="s">
        <v>3981</v>
      </c>
    </row>
    <row r="38" spans="1:64" ht="11.25" customHeight="1" x14ac:dyDescent="0.25">
      <c r="A38" s="487">
        <v>312</v>
      </c>
      <c r="B38" s="488" t="s">
        <v>1547</v>
      </c>
      <c r="C38" s="495" t="s">
        <v>1502</v>
      </c>
      <c r="D38" s="495" t="s">
        <v>3554</v>
      </c>
      <c r="E38" s="495" t="s">
        <v>3409</v>
      </c>
      <c r="F38" s="492">
        <v>7684</v>
      </c>
      <c r="G38" s="492">
        <v>2016</v>
      </c>
      <c r="H38" s="492">
        <v>2017</v>
      </c>
      <c r="I38" s="495" t="s">
        <v>3410</v>
      </c>
      <c r="J38" s="495" t="s">
        <v>1496</v>
      </c>
      <c r="K38" s="591" t="s">
        <v>1548</v>
      </c>
      <c r="L38" s="502" t="s">
        <v>1549</v>
      </c>
      <c r="M38" s="492">
        <v>45</v>
      </c>
      <c r="N38" s="492">
        <v>45</v>
      </c>
      <c r="O38" s="492">
        <v>1</v>
      </c>
      <c r="P38" s="502" t="s">
        <v>1487</v>
      </c>
      <c r="Q38" s="503">
        <v>42514</v>
      </c>
      <c r="R38" s="504">
        <v>42493</v>
      </c>
      <c r="S38" s="592" t="s">
        <v>2954</v>
      </c>
      <c r="T38" s="492">
        <v>10011685190</v>
      </c>
      <c r="U38" s="593">
        <v>45</v>
      </c>
      <c r="V38" s="510">
        <v>426302</v>
      </c>
      <c r="W38" s="492" t="s">
        <v>3411</v>
      </c>
      <c r="X38" s="577">
        <v>45425</v>
      </c>
      <c r="Y38" s="513">
        <v>46155</v>
      </c>
      <c r="Z38" s="510">
        <v>11101000608</v>
      </c>
      <c r="AA38" s="502" t="s">
        <v>3412</v>
      </c>
      <c r="AB38" s="577">
        <v>45347</v>
      </c>
      <c r="AC38" s="515">
        <v>45713</v>
      </c>
      <c r="AD38" s="510">
        <v>13061001309</v>
      </c>
      <c r="AE38" s="495" t="s">
        <v>3412</v>
      </c>
      <c r="AF38" s="577">
        <v>45115</v>
      </c>
      <c r="AG38" s="515">
        <v>45481</v>
      </c>
      <c r="AH38" s="517">
        <v>85709383</v>
      </c>
      <c r="AI38" s="495" t="s">
        <v>3419</v>
      </c>
      <c r="AJ38" s="577">
        <v>45070</v>
      </c>
      <c r="AK38" s="513">
        <v>45436</v>
      </c>
      <c r="AL38" s="594" t="s">
        <v>3471</v>
      </c>
      <c r="AM38" s="520" t="e">
        <v>#N/A</v>
      </c>
      <c r="AN38" s="514" t="e">
        <v>#N/A</v>
      </c>
      <c r="AO38" s="510">
        <v>166324027</v>
      </c>
      <c r="AP38" s="594" t="s">
        <v>3471</v>
      </c>
      <c r="AQ38" s="520">
        <v>45084</v>
      </c>
      <c r="AR38" s="513">
        <v>45450</v>
      </c>
      <c r="AS38" s="595">
        <v>1015392785</v>
      </c>
      <c r="AT38" s="505" t="s">
        <v>1550</v>
      </c>
      <c r="AU38" s="596">
        <v>2712931</v>
      </c>
      <c r="AV38" s="596">
        <v>3164967408</v>
      </c>
      <c r="AW38" s="495" t="s">
        <v>3555</v>
      </c>
      <c r="AX38" s="597" t="s">
        <v>3556</v>
      </c>
      <c r="AY38" s="598"/>
      <c r="AZ38" s="505"/>
      <c r="BA38" s="596"/>
      <c r="BB38" s="495"/>
      <c r="BC38" s="495"/>
      <c r="BD38" s="598"/>
      <c r="BE38" s="505"/>
      <c r="BF38" s="596"/>
      <c r="BG38" s="495"/>
      <c r="BH38" s="495"/>
      <c r="BI38" s="493" t="s">
        <v>3256</v>
      </c>
      <c r="BJ38" s="493"/>
      <c r="BK38" s="56">
        <v>312</v>
      </c>
      <c r="BL38" s="644" t="s">
        <v>3981</v>
      </c>
    </row>
    <row r="39" spans="1:64" ht="11.25" customHeight="1" x14ac:dyDescent="0.25">
      <c r="A39" s="487">
        <v>322</v>
      </c>
      <c r="B39" s="488" t="s">
        <v>2038</v>
      </c>
      <c r="C39" s="495" t="s">
        <v>1599</v>
      </c>
      <c r="D39" s="495" t="s">
        <v>3557</v>
      </c>
      <c r="E39" s="495" t="s">
        <v>3409</v>
      </c>
      <c r="F39" s="492">
        <v>6374</v>
      </c>
      <c r="G39" s="492">
        <v>2010</v>
      </c>
      <c r="H39" s="492">
        <v>2011</v>
      </c>
      <c r="I39" s="495" t="s">
        <v>3410</v>
      </c>
      <c r="J39" s="495" t="s">
        <v>1496</v>
      </c>
      <c r="K39" s="591" t="s">
        <v>2039</v>
      </c>
      <c r="L39" s="502" t="s">
        <v>2040</v>
      </c>
      <c r="M39" s="492">
        <v>45</v>
      </c>
      <c r="N39" s="492">
        <v>45</v>
      </c>
      <c r="O39" s="492">
        <v>1</v>
      </c>
      <c r="P39" s="502" t="s">
        <v>1487</v>
      </c>
      <c r="Q39" s="503">
        <v>41045</v>
      </c>
      <c r="R39" s="504">
        <v>40494</v>
      </c>
      <c r="S39" s="592" t="s">
        <v>2954</v>
      </c>
      <c r="T39" s="492">
        <v>10001071434</v>
      </c>
      <c r="U39" s="593">
        <v>45</v>
      </c>
      <c r="V39" s="510">
        <v>328114</v>
      </c>
      <c r="W39" s="492" t="s">
        <v>3411</v>
      </c>
      <c r="X39" s="577">
        <v>44858</v>
      </c>
      <c r="Y39" s="513">
        <v>45589</v>
      </c>
      <c r="Z39" s="510">
        <v>11101000608</v>
      </c>
      <c r="AA39" s="502" t="s">
        <v>3412</v>
      </c>
      <c r="AB39" s="577">
        <v>45347</v>
      </c>
      <c r="AC39" s="515">
        <v>45713</v>
      </c>
      <c r="AD39" s="510">
        <v>13061001309</v>
      </c>
      <c r="AE39" s="495" t="s">
        <v>3412</v>
      </c>
      <c r="AF39" s="577">
        <v>45115</v>
      </c>
      <c r="AG39" s="515">
        <v>45481</v>
      </c>
      <c r="AH39" s="517">
        <v>38260211</v>
      </c>
      <c r="AI39" s="495" t="s">
        <v>3558</v>
      </c>
      <c r="AJ39" s="577">
        <v>45323</v>
      </c>
      <c r="AK39" s="513">
        <v>45688</v>
      </c>
      <c r="AL39" s="594" t="s">
        <v>3420</v>
      </c>
      <c r="AM39" s="520">
        <v>45439</v>
      </c>
      <c r="AN39" s="514">
        <v>45499</v>
      </c>
      <c r="AO39" s="510">
        <v>171545609</v>
      </c>
      <c r="AP39" s="594" t="s">
        <v>3544</v>
      </c>
      <c r="AQ39" s="520">
        <v>45326</v>
      </c>
      <c r="AR39" s="513">
        <v>45692</v>
      </c>
      <c r="AS39" s="595">
        <v>19123265</v>
      </c>
      <c r="AT39" s="505" t="s">
        <v>3272</v>
      </c>
      <c r="AU39" s="596">
        <v>2259212</v>
      </c>
      <c r="AV39" s="596">
        <v>3203001319</v>
      </c>
      <c r="AW39" s="495" t="s">
        <v>3440</v>
      </c>
      <c r="AX39" s="495" t="s">
        <v>3503</v>
      </c>
      <c r="AY39" s="598">
        <v>79101666</v>
      </c>
      <c r="AZ39" s="505" t="s">
        <v>3278</v>
      </c>
      <c r="BA39" s="596">
        <v>6300619</v>
      </c>
      <c r="BB39" s="495" t="s">
        <v>3440</v>
      </c>
      <c r="BC39" s="495" t="s">
        <v>3441</v>
      </c>
      <c r="BD39" s="598"/>
      <c r="BE39" s="505"/>
      <c r="BF39" s="596"/>
      <c r="BG39" s="495"/>
      <c r="BH39" s="495"/>
      <c r="BI39" s="493" t="s">
        <v>3284</v>
      </c>
      <c r="BJ39" s="493"/>
      <c r="BK39" s="56">
        <v>322</v>
      </c>
      <c r="BL39" s="644" t="s">
        <v>3981</v>
      </c>
    </row>
    <row r="40" spans="1:64" ht="11.25" customHeight="1" x14ac:dyDescent="0.25">
      <c r="A40" s="487">
        <v>325</v>
      </c>
      <c r="B40" s="488" t="s">
        <v>1855</v>
      </c>
      <c r="C40" s="495" t="s">
        <v>1599</v>
      </c>
      <c r="D40" s="495" t="s">
        <v>3557</v>
      </c>
      <c r="E40" s="495" t="s">
        <v>3409</v>
      </c>
      <c r="F40" s="492">
        <v>6374</v>
      </c>
      <c r="G40" s="492">
        <v>2010</v>
      </c>
      <c r="H40" s="492">
        <v>2011</v>
      </c>
      <c r="I40" s="495" t="s">
        <v>3512</v>
      </c>
      <c r="J40" s="495" t="s">
        <v>1496</v>
      </c>
      <c r="K40" s="591" t="s">
        <v>1856</v>
      </c>
      <c r="L40" s="502" t="s">
        <v>1857</v>
      </c>
      <c r="M40" s="492">
        <v>45</v>
      </c>
      <c r="N40" s="492">
        <v>45</v>
      </c>
      <c r="O40" s="492">
        <v>1</v>
      </c>
      <c r="P40" s="502" t="s">
        <v>1487</v>
      </c>
      <c r="Q40" s="503">
        <v>41287</v>
      </c>
      <c r="R40" s="504">
        <v>40529</v>
      </c>
      <c r="S40" s="592" t="s">
        <v>2954</v>
      </c>
      <c r="T40" s="492">
        <v>10001212027</v>
      </c>
      <c r="U40" s="593">
        <v>45</v>
      </c>
      <c r="V40" s="510">
        <v>323759</v>
      </c>
      <c r="W40" s="492" t="s">
        <v>3411</v>
      </c>
      <c r="X40" s="577">
        <v>44865</v>
      </c>
      <c r="Y40" s="513">
        <v>45596</v>
      </c>
      <c r="Z40" s="510">
        <v>11101000608</v>
      </c>
      <c r="AA40" s="502" t="s">
        <v>3412</v>
      </c>
      <c r="AB40" s="577">
        <v>45347</v>
      </c>
      <c r="AC40" s="515">
        <v>45713</v>
      </c>
      <c r="AD40" s="510">
        <v>13061001309</v>
      </c>
      <c r="AE40" s="495" t="s">
        <v>3412</v>
      </c>
      <c r="AF40" s="577">
        <v>45115</v>
      </c>
      <c r="AG40" s="515">
        <v>45481</v>
      </c>
      <c r="AH40" s="517">
        <v>9310010547701</v>
      </c>
      <c r="AI40" s="495" t="s">
        <v>3426</v>
      </c>
      <c r="AJ40" s="577">
        <v>45277</v>
      </c>
      <c r="AK40" s="513">
        <v>45642</v>
      </c>
      <c r="AL40" s="594" t="s">
        <v>3421</v>
      </c>
      <c r="AM40" s="520" t="e">
        <v>#N/A</v>
      </c>
      <c r="AN40" s="514" t="e">
        <v>#N/A</v>
      </c>
      <c r="AO40" s="510">
        <v>169851086</v>
      </c>
      <c r="AP40" s="594" t="s">
        <v>3421</v>
      </c>
      <c r="AQ40" s="520">
        <v>45257</v>
      </c>
      <c r="AR40" s="513">
        <v>45623</v>
      </c>
      <c r="AS40" s="595">
        <v>800126471</v>
      </c>
      <c r="AT40" s="505" t="s">
        <v>3273</v>
      </c>
      <c r="AU40" s="596">
        <v>3118830</v>
      </c>
      <c r="AV40" s="596">
        <v>3203001319</v>
      </c>
      <c r="AW40" s="495" t="s">
        <v>3440</v>
      </c>
      <c r="AX40" s="495" t="s">
        <v>3441</v>
      </c>
      <c r="AY40" s="598"/>
      <c r="AZ40" s="505"/>
      <c r="BA40" s="596"/>
      <c r="BB40" s="495"/>
      <c r="BC40" s="495"/>
      <c r="BD40" s="598"/>
      <c r="BE40" s="505"/>
      <c r="BF40" s="596"/>
      <c r="BG40" s="495"/>
      <c r="BH40" s="495"/>
      <c r="BI40" s="493" t="s">
        <v>3256</v>
      </c>
      <c r="BJ40" s="493"/>
      <c r="BK40" s="56">
        <v>325</v>
      </c>
      <c r="BL40" s="644" t="s">
        <v>3981</v>
      </c>
    </row>
    <row r="41" spans="1:64" ht="11.25" customHeight="1" x14ac:dyDescent="0.25">
      <c r="A41" s="487">
        <v>330</v>
      </c>
      <c r="B41" s="488" t="s">
        <v>1775</v>
      </c>
      <c r="C41" s="495" t="s">
        <v>1599</v>
      </c>
      <c r="D41" s="495" t="s">
        <v>3557</v>
      </c>
      <c r="E41" s="495" t="s">
        <v>3409</v>
      </c>
      <c r="F41" s="492">
        <v>7200</v>
      </c>
      <c r="G41" s="492">
        <v>2017</v>
      </c>
      <c r="H41" s="492">
        <v>2017</v>
      </c>
      <c r="I41" s="495" t="s">
        <v>3410</v>
      </c>
      <c r="J41" s="495" t="s">
        <v>1496</v>
      </c>
      <c r="K41" s="591" t="s">
        <v>1776</v>
      </c>
      <c r="L41" s="502" t="s">
        <v>1777</v>
      </c>
      <c r="M41" s="492">
        <v>56</v>
      </c>
      <c r="N41" s="492">
        <v>42</v>
      </c>
      <c r="O41" s="492">
        <v>1</v>
      </c>
      <c r="P41" s="502" t="s">
        <v>1487</v>
      </c>
      <c r="Q41" s="503">
        <v>42832</v>
      </c>
      <c r="R41" s="504">
        <v>42825</v>
      </c>
      <c r="S41" s="592" t="s">
        <v>2954</v>
      </c>
      <c r="T41" s="492">
        <v>10014133117</v>
      </c>
      <c r="U41" s="593">
        <v>56</v>
      </c>
      <c r="V41" s="510">
        <v>361702</v>
      </c>
      <c r="W41" s="492" t="s">
        <v>3411</v>
      </c>
      <c r="X41" s="577">
        <v>45044</v>
      </c>
      <c r="Y41" s="513">
        <v>45775</v>
      </c>
      <c r="Z41" s="510">
        <v>11101000608</v>
      </c>
      <c r="AA41" s="502" t="s">
        <v>3412</v>
      </c>
      <c r="AB41" s="577">
        <v>45347</v>
      </c>
      <c r="AC41" s="515">
        <v>45713</v>
      </c>
      <c r="AD41" s="510">
        <v>13061001309</v>
      </c>
      <c r="AE41" s="495" t="s">
        <v>3412</v>
      </c>
      <c r="AF41" s="577">
        <v>45115</v>
      </c>
      <c r="AG41" s="515">
        <v>45481</v>
      </c>
      <c r="AH41" s="517">
        <v>4308005143093000</v>
      </c>
      <c r="AI41" s="495" t="s">
        <v>3460</v>
      </c>
      <c r="AJ41" s="577">
        <v>45382</v>
      </c>
      <c r="AK41" s="513">
        <v>45746</v>
      </c>
      <c r="AL41" s="594" t="s">
        <v>3559</v>
      </c>
      <c r="AM41" s="520" t="e">
        <v>#N/A</v>
      </c>
      <c r="AN41" s="514" t="e">
        <v>#N/A</v>
      </c>
      <c r="AO41" s="510">
        <v>159908747</v>
      </c>
      <c r="AP41" s="594" t="s">
        <v>3559</v>
      </c>
      <c r="AQ41" s="520">
        <v>45105</v>
      </c>
      <c r="AR41" s="513">
        <v>45471</v>
      </c>
      <c r="AS41" s="595">
        <v>800126471</v>
      </c>
      <c r="AT41" s="505" t="s">
        <v>3272</v>
      </c>
      <c r="AU41" s="596">
        <v>3118830</v>
      </c>
      <c r="AV41" s="596">
        <v>3203001319</v>
      </c>
      <c r="AW41" s="495" t="s">
        <v>3440</v>
      </c>
      <c r="AX41" s="495" t="s">
        <v>3441</v>
      </c>
      <c r="AY41" s="607">
        <v>19123265</v>
      </c>
      <c r="AZ41" s="505"/>
      <c r="BA41" s="596">
        <v>3203001319</v>
      </c>
      <c r="BB41" s="495" t="s">
        <v>3440</v>
      </c>
      <c r="BC41" s="495" t="s">
        <v>3441</v>
      </c>
      <c r="BD41" s="598"/>
      <c r="BE41" s="505"/>
      <c r="BF41" s="596"/>
      <c r="BG41" s="495"/>
      <c r="BH41" s="495"/>
      <c r="BI41" s="493" t="s">
        <v>3265</v>
      </c>
      <c r="BJ41" s="493"/>
      <c r="BK41" s="56">
        <v>330</v>
      </c>
      <c r="BL41" s="644" t="s">
        <v>3981</v>
      </c>
    </row>
    <row r="42" spans="1:64" ht="11.25" customHeight="1" x14ac:dyDescent="0.25">
      <c r="A42" s="487">
        <v>332</v>
      </c>
      <c r="B42" s="488" t="s">
        <v>1863</v>
      </c>
      <c r="C42" s="495" t="s">
        <v>1599</v>
      </c>
      <c r="D42" s="495" t="s">
        <v>3560</v>
      </c>
      <c r="E42" s="495" t="s">
        <v>3409</v>
      </c>
      <c r="F42" s="492">
        <v>11967</v>
      </c>
      <c r="G42" s="492">
        <v>2018</v>
      </c>
      <c r="H42" s="492">
        <v>2016</v>
      </c>
      <c r="I42" s="495" t="s">
        <v>3410</v>
      </c>
      <c r="J42" s="495" t="s">
        <v>1496</v>
      </c>
      <c r="K42" s="591" t="s">
        <v>1864</v>
      </c>
      <c r="L42" s="502" t="s">
        <v>1865</v>
      </c>
      <c r="M42" s="492">
        <v>44</v>
      </c>
      <c r="N42" s="492">
        <v>42</v>
      </c>
      <c r="O42" s="492">
        <v>1</v>
      </c>
      <c r="P42" s="502" t="s">
        <v>1487</v>
      </c>
      <c r="Q42" s="503">
        <v>43365</v>
      </c>
      <c r="R42" s="504">
        <v>43340</v>
      </c>
      <c r="S42" s="592" t="s">
        <v>2954</v>
      </c>
      <c r="T42" s="492">
        <v>10016723961</v>
      </c>
      <c r="U42" s="593">
        <v>44</v>
      </c>
      <c r="V42" s="510">
        <v>320420</v>
      </c>
      <c r="W42" s="492" t="s">
        <v>3411</v>
      </c>
      <c r="X42" s="577">
        <v>44828</v>
      </c>
      <c r="Y42" s="513">
        <v>45559</v>
      </c>
      <c r="Z42" s="510">
        <v>11101000608</v>
      </c>
      <c r="AA42" s="502" t="s">
        <v>3412</v>
      </c>
      <c r="AB42" s="577">
        <v>45347</v>
      </c>
      <c r="AC42" s="515">
        <v>45713</v>
      </c>
      <c r="AD42" s="510">
        <v>13061001309</v>
      </c>
      <c r="AE42" s="495" t="s">
        <v>3412</v>
      </c>
      <c r="AF42" s="577">
        <v>45115</v>
      </c>
      <c r="AG42" s="515">
        <v>45481</v>
      </c>
      <c r="AH42" s="517">
        <v>9310006935401</v>
      </c>
      <c r="AI42" s="495" t="s">
        <v>3426</v>
      </c>
      <c r="AJ42" s="577">
        <v>45142</v>
      </c>
      <c r="AK42" s="513">
        <v>45507</v>
      </c>
      <c r="AL42" s="594" t="s">
        <v>3420</v>
      </c>
      <c r="AM42" s="520">
        <v>45451</v>
      </c>
      <c r="AN42" s="514">
        <v>45511</v>
      </c>
      <c r="AO42" s="510">
        <v>168487631</v>
      </c>
      <c r="AP42" s="594" t="s">
        <v>3421</v>
      </c>
      <c r="AQ42" s="520">
        <v>45187</v>
      </c>
      <c r="AR42" s="513">
        <v>45553</v>
      </c>
      <c r="AS42" s="595">
        <v>800126471</v>
      </c>
      <c r="AT42" s="505" t="s">
        <v>3274</v>
      </c>
      <c r="AU42" s="505" t="s">
        <v>3279</v>
      </c>
      <c r="AV42" s="596">
        <v>3203001319</v>
      </c>
      <c r="AW42" s="495" t="s">
        <v>3440</v>
      </c>
      <c r="AX42" s="495" t="s">
        <v>3545</v>
      </c>
      <c r="AY42" s="598">
        <v>19123265</v>
      </c>
      <c r="AZ42" s="505" t="s">
        <v>3279</v>
      </c>
      <c r="BA42" s="596">
        <v>3203001317</v>
      </c>
      <c r="BB42" s="495" t="s">
        <v>3440</v>
      </c>
      <c r="BC42" s="495" t="s">
        <v>3545</v>
      </c>
      <c r="BD42" s="598">
        <v>80512510</v>
      </c>
      <c r="BE42" s="505"/>
      <c r="BF42" s="596">
        <v>3142961767</v>
      </c>
      <c r="BG42" s="502" t="s">
        <v>3561</v>
      </c>
      <c r="BH42" s="495" t="s">
        <v>3562</v>
      </c>
      <c r="BI42" s="493" t="s">
        <v>3284</v>
      </c>
      <c r="BJ42" s="493"/>
      <c r="BK42" s="56">
        <v>332</v>
      </c>
      <c r="BL42" s="644" t="s">
        <v>3981</v>
      </c>
    </row>
    <row r="43" spans="1:64" ht="11.25" customHeight="1" x14ac:dyDescent="0.25">
      <c r="A43" s="487">
        <v>548</v>
      </c>
      <c r="B43" s="488" t="s">
        <v>1807</v>
      </c>
      <c r="C43" s="495" t="s">
        <v>1599</v>
      </c>
      <c r="D43" s="495" t="s">
        <v>3557</v>
      </c>
      <c r="E43" s="495" t="s">
        <v>3409</v>
      </c>
      <c r="F43" s="492">
        <v>6374</v>
      </c>
      <c r="G43" s="492">
        <v>2012</v>
      </c>
      <c r="H43" s="492">
        <v>2012</v>
      </c>
      <c r="I43" s="495" t="s">
        <v>3410</v>
      </c>
      <c r="J43" s="495" t="s">
        <v>1496</v>
      </c>
      <c r="K43" s="591" t="s">
        <v>1808</v>
      </c>
      <c r="L43" s="502" t="s">
        <v>1809</v>
      </c>
      <c r="M43" s="492">
        <v>45</v>
      </c>
      <c r="N43" s="492">
        <v>45</v>
      </c>
      <c r="O43" s="492">
        <v>1</v>
      </c>
      <c r="P43" s="502" t="s">
        <v>1487</v>
      </c>
      <c r="Q43" s="503">
        <v>45385</v>
      </c>
      <c r="R43" s="504">
        <v>41151</v>
      </c>
      <c r="S43" s="592" t="s">
        <v>2954</v>
      </c>
      <c r="T43" s="492">
        <v>10004191766</v>
      </c>
      <c r="U43" s="593">
        <v>45</v>
      </c>
      <c r="V43" s="510">
        <v>328115</v>
      </c>
      <c r="W43" s="492" t="s">
        <v>3411</v>
      </c>
      <c r="X43" s="577">
        <v>44858</v>
      </c>
      <c r="Y43" s="513">
        <v>45589</v>
      </c>
      <c r="Z43" s="510">
        <v>11101000608</v>
      </c>
      <c r="AA43" s="502" t="s">
        <v>3412</v>
      </c>
      <c r="AB43" s="577">
        <v>45347</v>
      </c>
      <c r="AC43" s="515">
        <v>45713</v>
      </c>
      <c r="AD43" s="510">
        <v>13061001309</v>
      </c>
      <c r="AE43" s="495" t="s">
        <v>3412</v>
      </c>
      <c r="AF43" s="577">
        <v>45115</v>
      </c>
      <c r="AG43" s="515">
        <v>45481</v>
      </c>
      <c r="AH43" s="517">
        <v>15682800014760</v>
      </c>
      <c r="AI43" s="495" t="s">
        <v>3413</v>
      </c>
      <c r="AJ43" s="577">
        <v>45168</v>
      </c>
      <c r="AK43" s="513">
        <v>45533</v>
      </c>
      <c r="AL43" s="594" t="s">
        <v>3420</v>
      </c>
      <c r="AM43" s="520">
        <v>45409</v>
      </c>
      <c r="AN43" s="514">
        <v>45469</v>
      </c>
      <c r="AO43" s="510">
        <v>168411259</v>
      </c>
      <c r="AP43" s="594" t="s">
        <v>3421</v>
      </c>
      <c r="AQ43" s="520">
        <v>45184</v>
      </c>
      <c r="AR43" s="513">
        <v>45550</v>
      </c>
      <c r="AS43" s="595">
        <v>79248305</v>
      </c>
      <c r="AT43" s="505" t="s">
        <v>2172</v>
      </c>
      <c r="AU43" s="596">
        <v>3203423790</v>
      </c>
      <c r="AV43" s="596">
        <v>3203423790</v>
      </c>
      <c r="AW43" s="495" t="s">
        <v>3563</v>
      </c>
      <c r="AX43" s="495" t="s">
        <v>3564</v>
      </c>
      <c r="AY43" s="598"/>
      <c r="AZ43" s="505"/>
      <c r="BA43" s="596"/>
      <c r="BB43" s="495"/>
      <c r="BC43" s="597"/>
      <c r="BD43" s="598"/>
      <c r="BE43" s="505"/>
      <c r="BF43" s="596"/>
      <c r="BG43" s="495"/>
      <c r="BH43" s="495"/>
      <c r="BI43" s="493" t="s">
        <v>3256</v>
      </c>
      <c r="BJ43" s="493"/>
      <c r="BK43" s="56">
        <v>548</v>
      </c>
      <c r="BL43" s="644" t="s">
        <v>3981</v>
      </c>
    </row>
    <row r="44" spans="1:64" ht="11.25" customHeight="1" x14ac:dyDescent="0.25">
      <c r="A44" s="487">
        <v>337</v>
      </c>
      <c r="B44" s="488" t="s">
        <v>1682</v>
      </c>
      <c r="C44" s="495" t="s">
        <v>1599</v>
      </c>
      <c r="D44" s="495" t="s">
        <v>3560</v>
      </c>
      <c r="E44" s="495" t="s">
        <v>3409</v>
      </c>
      <c r="F44" s="492">
        <v>11967</v>
      </c>
      <c r="G44" s="492">
        <v>2018</v>
      </c>
      <c r="H44" s="492">
        <v>2019</v>
      </c>
      <c r="I44" s="495" t="s">
        <v>3410</v>
      </c>
      <c r="J44" s="495" t="s">
        <v>1496</v>
      </c>
      <c r="K44" s="591" t="s">
        <v>1683</v>
      </c>
      <c r="L44" s="502" t="s">
        <v>1684</v>
      </c>
      <c r="M44" s="492">
        <v>46</v>
      </c>
      <c r="N44" s="492">
        <v>46</v>
      </c>
      <c r="O44" s="492">
        <v>0</v>
      </c>
      <c r="P44" s="502" t="s">
        <v>1487</v>
      </c>
      <c r="Q44" s="503">
        <v>43398</v>
      </c>
      <c r="R44" s="504">
        <v>43376</v>
      </c>
      <c r="S44" s="592" t="s">
        <v>2954</v>
      </c>
      <c r="T44" s="492">
        <v>10016965150</v>
      </c>
      <c r="U44" s="593">
        <v>46</v>
      </c>
      <c r="V44" s="510">
        <v>328110</v>
      </c>
      <c r="W44" s="492" t="s">
        <v>3411</v>
      </c>
      <c r="X44" s="577">
        <v>44858</v>
      </c>
      <c r="Y44" s="513">
        <v>45589</v>
      </c>
      <c r="Z44" s="510">
        <v>11101000608</v>
      </c>
      <c r="AA44" s="502" t="s">
        <v>3412</v>
      </c>
      <c r="AB44" s="577">
        <v>45347</v>
      </c>
      <c r="AC44" s="515">
        <v>45713</v>
      </c>
      <c r="AD44" s="510">
        <v>13061001309</v>
      </c>
      <c r="AE44" s="495" t="s">
        <v>3412</v>
      </c>
      <c r="AF44" s="577">
        <v>45115</v>
      </c>
      <c r="AG44" s="515">
        <v>45481</v>
      </c>
      <c r="AH44" s="517">
        <v>36243813</v>
      </c>
      <c r="AI44" s="495" t="s">
        <v>3558</v>
      </c>
      <c r="AJ44" s="577">
        <v>45103</v>
      </c>
      <c r="AK44" s="513">
        <v>45560</v>
      </c>
      <c r="AL44" s="594" t="s">
        <v>3420</v>
      </c>
      <c r="AM44" s="520">
        <v>45410</v>
      </c>
      <c r="AN44" s="514">
        <v>45470</v>
      </c>
      <c r="AO44" s="510">
        <v>168768720</v>
      </c>
      <c r="AP44" s="594" t="s">
        <v>3462</v>
      </c>
      <c r="AQ44" s="520">
        <v>45202</v>
      </c>
      <c r="AR44" s="513">
        <v>45568</v>
      </c>
      <c r="AS44" s="595">
        <v>19123265</v>
      </c>
      <c r="AT44" s="505" t="s">
        <v>3272</v>
      </c>
      <c r="AU44" s="596">
        <v>2259212</v>
      </c>
      <c r="AV44" s="596">
        <v>3203001319</v>
      </c>
      <c r="AW44" s="495" t="s">
        <v>3440</v>
      </c>
      <c r="AX44" s="495" t="s">
        <v>3503</v>
      </c>
      <c r="AY44" s="598">
        <v>1015392785</v>
      </c>
      <c r="AZ44" s="505" t="s">
        <v>3280</v>
      </c>
      <c r="BA44" s="596">
        <v>3164967408</v>
      </c>
      <c r="BB44" s="495" t="s">
        <v>3565</v>
      </c>
      <c r="BC44" s="496" t="s">
        <v>3556</v>
      </c>
      <c r="BD44" s="598"/>
      <c r="BE44" s="505"/>
      <c r="BF44" s="596"/>
      <c r="BG44" s="495"/>
      <c r="BH44" s="495"/>
      <c r="BI44" s="493" t="s">
        <v>3284</v>
      </c>
      <c r="BJ44" s="493"/>
      <c r="BK44" s="56">
        <v>337</v>
      </c>
      <c r="BL44" s="644" t="s">
        <v>3981</v>
      </c>
    </row>
    <row r="45" spans="1:64" ht="11.25" customHeight="1" x14ac:dyDescent="0.25">
      <c r="A45" s="487">
        <v>342</v>
      </c>
      <c r="B45" s="488" t="s">
        <v>2097</v>
      </c>
      <c r="C45" s="495" t="s">
        <v>1599</v>
      </c>
      <c r="D45" s="495" t="s">
        <v>3557</v>
      </c>
      <c r="E45" s="495" t="s">
        <v>3409</v>
      </c>
      <c r="F45" s="492">
        <v>7200</v>
      </c>
      <c r="G45" s="492">
        <v>2019</v>
      </c>
      <c r="H45" s="492">
        <v>2019</v>
      </c>
      <c r="I45" s="495" t="s">
        <v>3410</v>
      </c>
      <c r="J45" s="495" t="s">
        <v>1496</v>
      </c>
      <c r="K45" s="591" t="s">
        <v>2098</v>
      </c>
      <c r="L45" s="502" t="s">
        <v>2099</v>
      </c>
      <c r="M45" s="492">
        <v>47</v>
      </c>
      <c r="N45" s="492">
        <v>45</v>
      </c>
      <c r="O45" s="492">
        <v>3</v>
      </c>
      <c r="P45" s="502" t="s">
        <v>1487</v>
      </c>
      <c r="Q45" s="503">
        <v>43704</v>
      </c>
      <c r="R45" s="504">
        <v>43699</v>
      </c>
      <c r="S45" s="592" t="s">
        <v>2954</v>
      </c>
      <c r="T45" s="492">
        <v>10019045736</v>
      </c>
      <c r="U45" s="593">
        <v>47</v>
      </c>
      <c r="V45" s="510">
        <v>379776</v>
      </c>
      <c r="W45" s="492" t="s">
        <v>3411</v>
      </c>
      <c r="X45" s="577">
        <v>45146</v>
      </c>
      <c r="Y45" s="513">
        <v>45877</v>
      </c>
      <c r="Z45" s="510">
        <v>11101000608</v>
      </c>
      <c r="AA45" s="502" t="s">
        <v>3412</v>
      </c>
      <c r="AB45" s="577">
        <v>45347</v>
      </c>
      <c r="AC45" s="515">
        <v>45713</v>
      </c>
      <c r="AD45" s="510">
        <v>13061001309</v>
      </c>
      <c r="AE45" s="495" t="s">
        <v>3412</v>
      </c>
      <c r="AF45" s="577">
        <v>45115</v>
      </c>
      <c r="AG45" s="515">
        <v>45481</v>
      </c>
      <c r="AH45" s="517">
        <v>9310006885701</v>
      </c>
      <c r="AI45" s="495" t="s">
        <v>3413</v>
      </c>
      <c r="AJ45" s="577">
        <v>45153</v>
      </c>
      <c r="AK45" s="513">
        <v>45518</v>
      </c>
      <c r="AL45" s="594" t="s">
        <v>3420</v>
      </c>
      <c r="AM45" s="520">
        <v>45416</v>
      </c>
      <c r="AN45" s="514">
        <v>45476</v>
      </c>
      <c r="AO45" s="510">
        <v>161001275</v>
      </c>
      <c r="AP45" s="594" t="s">
        <v>3544</v>
      </c>
      <c r="AQ45" s="520">
        <v>45159</v>
      </c>
      <c r="AR45" s="513">
        <v>45525</v>
      </c>
      <c r="AS45" s="595">
        <v>19123265</v>
      </c>
      <c r="AT45" s="505" t="s">
        <v>1537</v>
      </c>
      <c r="AU45" s="596">
        <v>2259212</v>
      </c>
      <c r="AV45" s="596">
        <v>3203001319</v>
      </c>
      <c r="AW45" s="495" t="s">
        <v>3440</v>
      </c>
      <c r="AX45" s="495" t="s">
        <v>3503</v>
      </c>
      <c r="AY45" s="598"/>
      <c r="AZ45" s="505"/>
      <c r="BA45" s="596"/>
      <c r="BB45" s="495"/>
      <c r="BC45" s="495"/>
      <c r="BD45" s="598"/>
      <c r="BE45" s="505"/>
      <c r="BF45" s="596"/>
      <c r="BG45" s="495"/>
      <c r="BH45" s="495"/>
      <c r="BI45" s="493" t="s">
        <v>3265</v>
      </c>
      <c r="BJ45" s="493"/>
      <c r="BK45" s="56">
        <v>342</v>
      </c>
      <c r="BL45" s="644" t="s">
        <v>3981</v>
      </c>
    </row>
    <row r="46" spans="1:64" ht="11.25" customHeight="1" x14ac:dyDescent="0.25">
      <c r="A46" s="487">
        <v>343</v>
      </c>
      <c r="B46" s="488" t="s">
        <v>1689</v>
      </c>
      <c r="C46" s="495" t="s">
        <v>1599</v>
      </c>
      <c r="D46" s="495" t="s">
        <v>3557</v>
      </c>
      <c r="E46" s="495" t="s">
        <v>3409</v>
      </c>
      <c r="F46" s="492">
        <v>7200</v>
      </c>
      <c r="G46" s="492">
        <v>2018</v>
      </c>
      <c r="H46" s="492">
        <v>2019</v>
      </c>
      <c r="I46" s="495" t="s">
        <v>3410</v>
      </c>
      <c r="J46" s="495" t="s">
        <v>1496</v>
      </c>
      <c r="K46" s="591" t="s">
        <v>1690</v>
      </c>
      <c r="L46" s="502" t="s">
        <v>1691</v>
      </c>
      <c r="M46" s="492">
        <v>47</v>
      </c>
      <c r="N46" s="492">
        <v>45</v>
      </c>
      <c r="O46" s="492">
        <v>2</v>
      </c>
      <c r="P46" s="502" t="s">
        <v>1487</v>
      </c>
      <c r="Q46" s="503">
        <v>43336</v>
      </c>
      <c r="R46" s="504">
        <v>43327</v>
      </c>
      <c r="S46" s="592" t="s">
        <v>2954</v>
      </c>
      <c r="T46" s="492">
        <v>10016645013</v>
      </c>
      <c r="U46" s="593">
        <v>47</v>
      </c>
      <c r="V46" s="510">
        <v>316973</v>
      </c>
      <c r="W46" s="492" t="s">
        <v>3411</v>
      </c>
      <c r="X46" s="577">
        <v>44788</v>
      </c>
      <c r="Y46" s="513">
        <v>45519</v>
      </c>
      <c r="Z46" s="510">
        <v>11101000608</v>
      </c>
      <c r="AA46" s="502" t="s">
        <v>3412</v>
      </c>
      <c r="AB46" s="577">
        <v>45347</v>
      </c>
      <c r="AC46" s="515">
        <v>45713</v>
      </c>
      <c r="AD46" s="510">
        <v>13061001309</v>
      </c>
      <c r="AE46" s="495" t="s">
        <v>3412</v>
      </c>
      <c r="AF46" s="577">
        <v>45115</v>
      </c>
      <c r="AG46" s="515">
        <v>45481</v>
      </c>
      <c r="AH46" s="517">
        <v>9310006886101</v>
      </c>
      <c r="AI46" s="495" t="s">
        <v>3426</v>
      </c>
      <c r="AJ46" s="577">
        <v>45153</v>
      </c>
      <c r="AK46" s="513">
        <v>45518</v>
      </c>
      <c r="AL46" s="594" t="s">
        <v>3420</v>
      </c>
      <c r="AM46" s="520">
        <v>45409</v>
      </c>
      <c r="AN46" s="514">
        <v>45469</v>
      </c>
      <c r="AO46" s="510">
        <v>160905574</v>
      </c>
      <c r="AP46" s="594" t="s">
        <v>3544</v>
      </c>
      <c r="AQ46" s="520">
        <v>45153</v>
      </c>
      <c r="AR46" s="513">
        <v>45519</v>
      </c>
      <c r="AS46" s="595">
        <v>19123265</v>
      </c>
      <c r="AT46" s="505" t="s">
        <v>1537</v>
      </c>
      <c r="AU46" s="596">
        <v>2259212</v>
      </c>
      <c r="AV46" s="596">
        <v>3203001319</v>
      </c>
      <c r="AW46" s="495" t="s">
        <v>3440</v>
      </c>
      <c r="AX46" s="495" t="s">
        <v>3503</v>
      </c>
      <c r="AY46" s="598"/>
      <c r="AZ46" s="505"/>
      <c r="BA46" s="596"/>
      <c r="BB46" s="495"/>
      <c r="BC46" s="495"/>
      <c r="BD46" s="598"/>
      <c r="BE46" s="505"/>
      <c r="BF46" s="596"/>
      <c r="BG46" s="495"/>
      <c r="BH46" s="495"/>
      <c r="BI46" s="493" t="s">
        <v>3265</v>
      </c>
      <c r="BJ46" s="493"/>
      <c r="BK46" s="56">
        <v>343</v>
      </c>
      <c r="BL46" s="644" t="s">
        <v>3981</v>
      </c>
    </row>
    <row r="47" spans="1:64" ht="11.25" customHeight="1" x14ac:dyDescent="0.25">
      <c r="A47" s="487">
        <v>346</v>
      </c>
      <c r="B47" s="488" t="s">
        <v>2127</v>
      </c>
      <c r="C47" s="495" t="s">
        <v>1599</v>
      </c>
      <c r="D47" s="495" t="s">
        <v>3557</v>
      </c>
      <c r="E47" s="495" t="s">
        <v>3409</v>
      </c>
      <c r="F47" s="492">
        <v>6374</v>
      </c>
      <c r="G47" s="492">
        <v>2015</v>
      </c>
      <c r="H47" s="492">
        <v>2014</v>
      </c>
      <c r="I47" s="495" t="s">
        <v>3410</v>
      </c>
      <c r="J47" s="495" t="s">
        <v>1496</v>
      </c>
      <c r="K47" s="591" t="s">
        <v>2128</v>
      </c>
      <c r="L47" s="502" t="s">
        <v>2129</v>
      </c>
      <c r="M47" s="492">
        <v>46</v>
      </c>
      <c r="N47" s="492">
        <v>40</v>
      </c>
      <c r="O47" s="492">
        <v>1</v>
      </c>
      <c r="P47" s="502" t="s">
        <v>1487</v>
      </c>
      <c r="Q47" s="503">
        <v>42320</v>
      </c>
      <c r="R47" s="504">
        <v>42313</v>
      </c>
      <c r="S47" s="592" t="s">
        <v>2954</v>
      </c>
      <c r="T47" s="492">
        <v>10010681851</v>
      </c>
      <c r="U47" s="593">
        <v>45</v>
      </c>
      <c r="V47" s="510">
        <v>385476</v>
      </c>
      <c r="W47" s="492" t="s">
        <v>3411</v>
      </c>
      <c r="X47" s="577">
        <v>45208</v>
      </c>
      <c r="Y47" s="513">
        <v>45939</v>
      </c>
      <c r="Z47" s="510">
        <v>11101000608</v>
      </c>
      <c r="AA47" s="502" t="s">
        <v>3412</v>
      </c>
      <c r="AB47" s="577">
        <v>45347</v>
      </c>
      <c r="AC47" s="515">
        <v>45713</v>
      </c>
      <c r="AD47" s="510">
        <v>13061001309</v>
      </c>
      <c r="AE47" s="495" t="s">
        <v>3412</v>
      </c>
      <c r="AF47" s="577">
        <v>45115</v>
      </c>
      <c r="AG47" s="515">
        <v>45481</v>
      </c>
      <c r="AH47" s="517">
        <v>36791462</v>
      </c>
      <c r="AI47" s="495" t="s">
        <v>3558</v>
      </c>
      <c r="AJ47" s="577">
        <v>45235</v>
      </c>
      <c r="AK47" s="513">
        <v>45600</v>
      </c>
      <c r="AL47" s="520" t="s">
        <v>3420</v>
      </c>
      <c r="AM47" s="520">
        <v>45407</v>
      </c>
      <c r="AN47" s="514">
        <v>45467</v>
      </c>
      <c r="AO47" s="510">
        <v>169327521</v>
      </c>
      <c r="AP47" s="594" t="s">
        <v>3421</v>
      </c>
      <c r="AQ47" s="520">
        <v>45230</v>
      </c>
      <c r="AR47" s="513">
        <v>45596</v>
      </c>
      <c r="AS47" s="595">
        <v>19123265</v>
      </c>
      <c r="AT47" s="505" t="s">
        <v>3272</v>
      </c>
      <c r="AU47" s="596">
        <v>2259212</v>
      </c>
      <c r="AV47" s="596">
        <v>3203001319</v>
      </c>
      <c r="AW47" s="495" t="s">
        <v>3440</v>
      </c>
      <c r="AX47" s="495" t="s">
        <v>3503</v>
      </c>
      <c r="AY47" s="598"/>
      <c r="AZ47" s="505"/>
      <c r="BA47" s="596"/>
      <c r="BB47" s="495"/>
      <c r="BC47" s="495"/>
      <c r="BD47" s="598"/>
      <c r="BE47" s="505"/>
      <c r="BF47" s="596"/>
      <c r="BG47" s="495"/>
      <c r="BH47" s="495"/>
      <c r="BI47" s="493" t="s">
        <v>3265</v>
      </c>
      <c r="BJ47" s="493"/>
      <c r="BK47" s="56">
        <v>346</v>
      </c>
      <c r="BL47" s="644" t="s">
        <v>3981</v>
      </c>
    </row>
    <row r="48" spans="1:64" ht="11.25" customHeight="1" x14ac:dyDescent="0.25">
      <c r="A48" s="487">
        <v>348</v>
      </c>
      <c r="B48" s="488" t="s">
        <v>2074</v>
      </c>
      <c r="C48" s="495" t="s">
        <v>1599</v>
      </c>
      <c r="D48" s="495" t="s">
        <v>3557</v>
      </c>
      <c r="E48" s="495" t="s">
        <v>3409</v>
      </c>
      <c r="F48" s="492">
        <v>6374</v>
      </c>
      <c r="G48" s="492">
        <v>2015</v>
      </c>
      <c r="H48" s="492">
        <v>2014</v>
      </c>
      <c r="I48" s="495" t="s">
        <v>3410</v>
      </c>
      <c r="J48" s="495" t="s">
        <v>1496</v>
      </c>
      <c r="K48" s="591" t="s">
        <v>2075</v>
      </c>
      <c r="L48" s="502" t="s">
        <v>2076</v>
      </c>
      <c r="M48" s="492">
        <v>68</v>
      </c>
      <c r="N48" s="492">
        <v>59</v>
      </c>
      <c r="O48" s="492">
        <v>1</v>
      </c>
      <c r="P48" s="502" t="s">
        <v>1487</v>
      </c>
      <c r="Q48" s="503">
        <v>42325</v>
      </c>
      <c r="R48" s="504">
        <v>42318</v>
      </c>
      <c r="S48" s="592" t="s">
        <v>2954</v>
      </c>
      <c r="T48" s="492">
        <v>10010660617</v>
      </c>
      <c r="U48" s="593">
        <v>68</v>
      </c>
      <c r="V48" s="510">
        <v>385503</v>
      </c>
      <c r="W48" s="492" t="s">
        <v>3411</v>
      </c>
      <c r="X48" s="577">
        <v>45208</v>
      </c>
      <c r="Y48" s="513">
        <v>45939</v>
      </c>
      <c r="Z48" s="510">
        <v>11101000608</v>
      </c>
      <c r="AA48" s="502" t="s">
        <v>3412</v>
      </c>
      <c r="AB48" s="577">
        <v>45347</v>
      </c>
      <c r="AC48" s="515">
        <v>45713</v>
      </c>
      <c r="AD48" s="510">
        <v>13061001309</v>
      </c>
      <c r="AE48" s="495" t="s">
        <v>3412</v>
      </c>
      <c r="AF48" s="577">
        <v>45115</v>
      </c>
      <c r="AG48" s="515">
        <v>45481</v>
      </c>
      <c r="AH48" s="517">
        <v>36565596</v>
      </c>
      <c r="AI48" s="495" t="s">
        <v>3558</v>
      </c>
      <c r="AJ48" s="577">
        <v>45221</v>
      </c>
      <c r="AK48" s="513">
        <v>45586</v>
      </c>
      <c r="AL48" s="594" t="s">
        <v>3420</v>
      </c>
      <c r="AM48" s="520">
        <v>45409</v>
      </c>
      <c r="AN48" s="514">
        <v>45469</v>
      </c>
      <c r="AO48" s="510">
        <v>169498265</v>
      </c>
      <c r="AP48" s="594" t="s">
        <v>3421</v>
      </c>
      <c r="AQ48" s="520">
        <v>45239</v>
      </c>
      <c r="AR48" s="513">
        <v>45605</v>
      </c>
      <c r="AS48" s="595">
        <v>19123265</v>
      </c>
      <c r="AT48" s="505" t="s">
        <v>3272</v>
      </c>
      <c r="AU48" s="596">
        <v>2259212</v>
      </c>
      <c r="AV48" s="596">
        <v>3203001319</v>
      </c>
      <c r="AW48" s="495" t="s">
        <v>3440</v>
      </c>
      <c r="AX48" s="495" t="s">
        <v>3503</v>
      </c>
      <c r="AY48" s="598"/>
      <c r="AZ48" s="505"/>
      <c r="BA48" s="596"/>
      <c r="BB48" s="495"/>
      <c r="BC48" s="495"/>
      <c r="BD48" s="598"/>
      <c r="BE48" s="505"/>
      <c r="BF48" s="596"/>
      <c r="BG48" s="495"/>
      <c r="BH48" s="495"/>
      <c r="BI48" s="493" t="s">
        <v>3265</v>
      </c>
      <c r="BJ48" s="493"/>
      <c r="BK48" s="56">
        <v>348</v>
      </c>
      <c r="BL48" s="644" t="s">
        <v>3981</v>
      </c>
    </row>
    <row r="49" spans="1:64" ht="11.25" customHeight="1" x14ac:dyDescent="0.25">
      <c r="A49" s="487">
        <v>363</v>
      </c>
      <c r="B49" s="488" t="s">
        <v>2401</v>
      </c>
      <c r="C49" s="495" t="s">
        <v>1502</v>
      </c>
      <c r="D49" s="495" t="s">
        <v>3502</v>
      </c>
      <c r="E49" s="495" t="s">
        <v>3409</v>
      </c>
      <c r="F49" s="492">
        <v>5123</v>
      </c>
      <c r="G49" s="492">
        <v>2021</v>
      </c>
      <c r="H49" s="492">
        <v>2020</v>
      </c>
      <c r="I49" s="495" t="s">
        <v>3410</v>
      </c>
      <c r="J49" s="495" t="s">
        <v>1657</v>
      </c>
      <c r="K49" s="591" t="s">
        <v>2402</v>
      </c>
      <c r="L49" s="502" t="s">
        <v>2403</v>
      </c>
      <c r="M49" s="492">
        <v>31</v>
      </c>
      <c r="N49" s="492">
        <v>31</v>
      </c>
      <c r="O49" s="492">
        <v>2</v>
      </c>
      <c r="P49" s="502" t="s">
        <v>1487</v>
      </c>
      <c r="Q49" s="503">
        <v>44281</v>
      </c>
      <c r="R49" s="504">
        <v>44263</v>
      </c>
      <c r="S49" s="592" t="s">
        <v>2954</v>
      </c>
      <c r="T49" s="492">
        <v>10022448417</v>
      </c>
      <c r="U49" s="593">
        <v>31</v>
      </c>
      <c r="V49" s="510">
        <v>346397</v>
      </c>
      <c r="W49" s="492" t="s">
        <v>3411</v>
      </c>
      <c r="X49" s="577">
        <v>44996</v>
      </c>
      <c r="Y49" s="513">
        <v>45727</v>
      </c>
      <c r="Z49" s="510">
        <v>11101000608</v>
      </c>
      <c r="AA49" s="502" t="s">
        <v>3412</v>
      </c>
      <c r="AB49" s="577">
        <v>45347</v>
      </c>
      <c r="AC49" s="515">
        <v>45713</v>
      </c>
      <c r="AD49" s="510">
        <v>13061001309</v>
      </c>
      <c r="AE49" s="495" t="s">
        <v>3412</v>
      </c>
      <c r="AF49" s="577">
        <v>45115</v>
      </c>
      <c r="AG49" s="515">
        <v>45481</v>
      </c>
      <c r="AH49" s="517">
        <v>4308004995643000</v>
      </c>
      <c r="AI49" s="495" t="s">
        <v>3460</v>
      </c>
      <c r="AJ49" s="577">
        <v>45328</v>
      </c>
      <c r="AK49" s="513">
        <v>45693</v>
      </c>
      <c r="AL49" s="594" t="s">
        <v>3420</v>
      </c>
      <c r="AM49" s="520">
        <v>45430</v>
      </c>
      <c r="AN49" s="514">
        <v>45490</v>
      </c>
      <c r="AO49" s="510">
        <v>172331507</v>
      </c>
      <c r="AP49" s="594" t="s">
        <v>3421</v>
      </c>
      <c r="AQ49" s="520">
        <v>45362</v>
      </c>
      <c r="AR49" s="513">
        <v>45727</v>
      </c>
      <c r="AS49" s="595">
        <v>19123265</v>
      </c>
      <c r="AT49" s="505" t="s">
        <v>3272</v>
      </c>
      <c r="AU49" s="596">
        <v>2259212</v>
      </c>
      <c r="AV49" s="596">
        <v>3203001319</v>
      </c>
      <c r="AW49" s="495" t="s">
        <v>3440</v>
      </c>
      <c r="AX49" s="495" t="s">
        <v>3503</v>
      </c>
      <c r="AY49" s="495"/>
      <c r="AZ49" s="495"/>
      <c r="BA49" s="596"/>
      <c r="BB49" s="495"/>
      <c r="BC49" s="495"/>
      <c r="BD49" s="598"/>
      <c r="BE49" s="505"/>
      <c r="BF49" s="596"/>
      <c r="BG49" s="495"/>
      <c r="BH49" s="495"/>
      <c r="BI49" s="493" t="s">
        <v>3265</v>
      </c>
      <c r="BJ49" s="493"/>
      <c r="BK49" s="56">
        <v>363</v>
      </c>
      <c r="BL49" s="644" t="s">
        <v>3981</v>
      </c>
    </row>
    <row r="50" spans="1:64" ht="11.25" customHeight="1" x14ac:dyDescent="0.25">
      <c r="A50" s="487">
        <v>364</v>
      </c>
      <c r="B50" s="527" t="s">
        <v>1728</v>
      </c>
      <c r="C50" s="495" t="s">
        <v>1502</v>
      </c>
      <c r="D50" s="495" t="s">
        <v>3566</v>
      </c>
      <c r="E50" s="495" t="s">
        <v>3409</v>
      </c>
      <c r="F50" s="492">
        <v>5123</v>
      </c>
      <c r="G50" s="492">
        <v>2018</v>
      </c>
      <c r="H50" s="492">
        <v>2018</v>
      </c>
      <c r="I50" s="495" t="s">
        <v>3410</v>
      </c>
      <c r="J50" s="495" t="s">
        <v>1496</v>
      </c>
      <c r="K50" s="591" t="s">
        <v>1729</v>
      </c>
      <c r="L50" s="502" t="s">
        <v>1730</v>
      </c>
      <c r="M50" s="492">
        <v>42</v>
      </c>
      <c r="N50" s="492">
        <v>33</v>
      </c>
      <c r="O50" s="492">
        <v>3</v>
      </c>
      <c r="P50" s="502" t="s">
        <v>1487</v>
      </c>
      <c r="Q50" s="503">
        <v>43420</v>
      </c>
      <c r="R50" s="504">
        <v>43410</v>
      </c>
      <c r="S50" s="592" t="s">
        <v>2954</v>
      </c>
      <c r="T50" s="492">
        <v>10017168856</v>
      </c>
      <c r="U50" s="593">
        <v>42</v>
      </c>
      <c r="V50" s="510">
        <v>333248</v>
      </c>
      <c r="W50" s="492" t="s">
        <v>3411</v>
      </c>
      <c r="X50" s="577">
        <v>44886</v>
      </c>
      <c r="Y50" s="513">
        <v>45617</v>
      </c>
      <c r="Z50" s="510">
        <v>11101000608</v>
      </c>
      <c r="AA50" s="502" t="s">
        <v>3412</v>
      </c>
      <c r="AB50" s="577">
        <v>45347</v>
      </c>
      <c r="AC50" s="515">
        <v>45713</v>
      </c>
      <c r="AD50" s="510">
        <v>13061001309</v>
      </c>
      <c r="AE50" s="495" t="s">
        <v>3412</v>
      </c>
      <c r="AF50" s="577">
        <v>45115</v>
      </c>
      <c r="AG50" s="515">
        <v>45481</v>
      </c>
      <c r="AH50" s="517">
        <v>85626985</v>
      </c>
      <c r="AI50" s="495" t="s">
        <v>3419</v>
      </c>
      <c r="AJ50" s="577">
        <v>45248</v>
      </c>
      <c r="AK50" s="513">
        <v>45613</v>
      </c>
      <c r="AL50" s="594" t="s">
        <v>3420</v>
      </c>
      <c r="AM50" s="520">
        <v>45409</v>
      </c>
      <c r="AN50" s="514">
        <v>45469</v>
      </c>
      <c r="AO50" s="510">
        <v>169500476</v>
      </c>
      <c r="AP50" s="594" t="s">
        <v>3467</v>
      </c>
      <c r="AQ50" s="520">
        <v>45239</v>
      </c>
      <c r="AR50" s="513">
        <v>45605</v>
      </c>
      <c r="AS50" s="595">
        <v>79486975</v>
      </c>
      <c r="AT50" s="505" t="s">
        <v>3275</v>
      </c>
      <c r="AU50" s="596">
        <v>3134243953</v>
      </c>
      <c r="AV50" s="596">
        <v>3134243953</v>
      </c>
      <c r="AW50" s="495" t="s">
        <v>3567</v>
      </c>
      <c r="AX50" s="597" t="s">
        <v>3568</v>
      </c>
      <c r="AY50" s="598">
        <v>35408896</v>
      </c>
      <c r="AZ50" s="505" t="s">
        <v>3281</v>
      </c>
      <c r="BA50" s="596">
        <v>3107758838</v>
      </c>
      <c r="BB50" s="495" t="s">
        <v>3567</v>
      </c>
      <c r="BC50" s="597" t="s">
        <v>3568</v>
      </c>
      <c r="BD50" s="598"/>
      <c r="BE50" s="505"/>
      <c r="BF50" s="596"/>
      <c r="BG50" s="495"/>
      <c r="BH50" s="495"/>
      <c r="BI50" s="493" t="s">
        <v>3256</v>
      </c>
      <c r="BJ50" s="493"/>
      <c r="BK50" s="56">
        <v>364</v>
      </c>
      <c r="BL50" s="644" t="s">
        <v>3981</v>
      </c>
    </row>
    <row r="51" spans="1:64" ht="11.25" customHeight="1" x14ac:dyDescent="0.25">
      <c r="A51" s="487">
        <v>365</v>
      </c>
      <c r="B51" s="488" t="s">
        <v>2316</v>
      </c>
      <c r="C51" s="495" t="s">
        <v>1599</v>
      </c>
      <c r="D51" s="495" t="s">
        <v>3557</v>
      </c>
      <c r="E51" s="495" t="s">
        <v>3409</v>
      </c>
      <c r="F51" s="492">
        <v>7200</v>
      </c>
      <c r="G51" s="492">
        <v>2019</v>
      </c>
      <c r="H51" s="492">
        <v>2019</v>
      </c>
      <c r="I51" s="495" t="s">
        <v>3410</v>
      </c>
      <c r="J51" s="495" t="s">
        <v>1496</v>
      </c>
      <c r="K51" s="591" t="s">
        <v>2317</v>
      </c>
      <c r="L51" s="502" t="s">
        <v>2318</v>
      </c>
      <c r="M51" s="492">
        <v>47</v>
      </c>
      <c r="N51" s="492">
        <v>47</v>
      </c>
      <c r="O51" s="492">
        <v>3</v>
      </c>
      <c r="P51" s="502" t="s">
        <v>1487</v>
      </c>
      <c r="Q51" s="503">
        <v>43894</v>
      </c>
      <c r="R51" s="504">
        <v>43889</v>
      </c>
      <c r="S51" s="592" t="s">
        <v>2954</v>
      </c>
      <c r="T51" s="492">
        <v>10020387835</v>
      </c>
      <c r="U51" s="593">
        <v>47</v>
      </c>
      <c r="V51" s="510">
        <v>417602</v>
      </c>
      <c r="W51" s="492" t="s">
        <v>3411</v>
      </c>
      <c r="X51" s="577">
        <v>45356</v>
      </c>
      <c r="Y51" s="513">
        <v>46086</v>
      </c>
      <c r="Z51" s="510">
        <v>11101000608</v>
      </c>
      <c r="AA51" s="502" t="s">
        <v>3412</v>
      </c>
      <c r="AB51" s="577">
        <v>45347</v>
      </c>
      <c r="AC51" s="515">
        <v>45713</v>
      </c>
      <c r="AD51" s="510">
        <v>13061001309</v>
      </c>
      <c r="AE51" s="495" t="s">
        <v>3412</v>
      </c>
      <c r="AF51" s="577">
        <v>45115</v>
      </c>
      <c r="AG51" s="515">
        <v>45481</v>
      </c>
      <c r="AH51" s="517">
        <v>38410578</v>
      </c>
      <c r="AI51" s="495" t="s">
        <v>3558</v>
      </c>
      <c r="AJ51" s="577">
        <v>45336</v>
      </c>
      <c r="AK51" s="513">
        <v>45701</v>
      </c>
      <c r="AL51" s="594" t="s">
        <v>3420</v>
      </c>
      <c r="AM51" s="520">
        <v>45415</v>
      </c>
      <c r="AN51" s="514">
        <v>45475</v>
      </c>
      <c r="AO51" s="510">
        <v>172212588</v>
      </c>
      <c r="AP51" s="594" t="s">
        <v>3569</v>
      </c>
      <c r="AQ51" s="520">
        <v>45356</v>
      </c>
      <c r="AR51" s="513">
        <v>45721</v>
      </c>
      <c r="AS51" s="595">
        <v>19123265</v>
      </c>
      <c r="AT51" s="505" t="s">
        <v>1537</v>
      </c>
      <c r="AU51" s="596">
        <v>2259212</v>
      </c>
      <c r="AV51" s="596">
        <v>3203001319</v>
      </c>
      <c r="AW51" s="495" t="s">
        <v>3440</v>
      </c>
      <c r="AX51" s="495" t="s">
        <v>3503</v>
      </c>
      <c r="AY51" s="495"/>
      <c r="AZ51" s="495"/>
      <c r="BA51" s="596"/>
      <c r="BB51" s="495"/>
      <c r="BC51" s="495"/>
      <c r="BD51" s="495"/>
      <c r="BE51" s="495"/>
      <c r="BF51" s="596"/>
      <c r="BG51" s="495"/>
      <c r="BH51" s="495"/>
      <c r="BI51" s="493" t="s">
        <v>3265</v>
      </c>
      <c r="BJ51" s="493"/>
      <c r="BK51" s="56">
        <v>365</v>
      </c>
      <c r="BL51" s="644" t="s">
        <v>3981</v>
      </c>
    </row>
    <row r="52" spans="1:64" ht="11.25" customHeight="1" x14ac:dyDescent="0.25">
      <c r="A52" s="487">
        <v>367</v>
      </c>
      <c r="B52" s="488" t="s">
        <v>2173</v>
      </c>
      <c r="C52" s="495" t="s">
        <v>1502</v>
      </c>
      <c r="D52" s="495" t="s">
        <v>3418</v>
      </c>
      <c r="E52" s="495" t="s">
        <v>3409</v>
      </c>
      <c r="F52" s="492">
        <v>5123</v>
      </c>
      <c r="G52" s="492">
        <v>2017</v>
      </c>
      <c r="H52" s="492">
        <v>2018</v>
      </c>
      <c r="I52" s="495" t="s">
        <v>3410</v>
      </c>
      <c r="J52" s="495" t="s">
        <v>1496</v>
      </c>
      <c r="K52" s="591" t="s">
        <v>2174</v>
      </c>
      <c r="L52" s="502" t="s">
        <v>2175</v>
      </c>
      <c r="M52" s="492">
        <v>42</v>
      </c>
      <c r="N52" s="492">
        <v>37</v>
      </c>
      <c r="O52" s="492">
        <v>1</v>
      </c>
      <c r="P52" s="502" t="s">
        <v>1487</v>
      </c>
      <c r="Q52" s="503">
        <v>43014</v>
      </c>
      <c r="R52" s="504">
        <v>43007</v>
      </c>
      <c r="S52" s="592" t="s">
        <v>2954</v>
      </c>
      <c r="T52" s="492">
        <v>10014767242</v>
      </c>
      <c r="U52" s="593">
        <v>42</v>
      </c>
      <c r="V52" s="510">
        <v>385515</v>
      </c>
      <c r="W52" s="492" t="s">
        <v>3411</v>
      </c>
      <c r="X52" s="577">
        <v>45208</v>
      </c>
      <c r="Y52" s="513">
        <v>45939</v>
      </c>
      <c r="Z52" s="510">
        <v>11101000608</v>
      </c>
      <c r="AA52" s="502" t="s">
        <v>3412</v>
      </c>
      <c r="AB52" s="577">
        <v>45347</v>
      </c>
      <c r="AC52" s="515">
        <v>45713</v>
      </c>
      <c r="AD52" s="510">
        <v>13061001309</v>
      </c>
      <c r="AE52" s="495" t="s">
        <v>3412</v>
      </c>
      <c r="AF52" s="577">
        <v>45115</v>
      </c>
      <c r="AG52" s="515">
        <v>45481</v>
      </c>
      <c r="AH52" s="517">
        <v>15682800018060</v>
      </c>
      <c r="AI52" s="495" t="s">
        <v>3413</v>
      </c>
      <c r="AJ52" s="577">
        <v>45188</v>
      </c>
      <c r="AK52" s="513">
        <v>45553</v>
      </c>
      <c r="AL52" s="594" t="s">
        <v>3420</v>
      </c>
      <c r="AM52" s="520">
        <v>45428</v>
      </c>
      <c r="AN52" s="514">
        <v>45488</v>
      </c>
      <c r="AO52" s="510">
        <v>168767647</v>
      </c>
      <c r="AP52" s="594" t="s">
        <v>3421</v>
      </c>
      <c r="AQ52" s="520">
        <v>45201</v>
      </c>
      <c r="AR52" s="513">
        <v>45567</v>
      </c>
      <c r="AS52" s="595">
        <v>19123265</v>
      </c>
      <c r="AT52" s="505" t="s">
        <v>1537</v>
      </c>
      <c r="AU52" s="596">
        <v>2259212</v>
      </c>
      <c r="AV52" s="596">
        <v>3203001319</v>
      </c>
      <c r="AW52" s="495" t="s">
        <v>3440</v>
      </c>
      <c r="AX52" s="495" t="s">
        <v>3503</v>
      </c>
      <c r="AY52" s="598">
        <v>80415341</v>
      </c>
      <c r="AZ52" s="505" t="s">
        <v>2178</v>
      </c>
      <c r="BA52" s="596">
        <v>3105756034</v>
      </c>
      <c r="BB52" s="495"/>
      <c r="BC52" s="495" t="s">
        <v>3570</v>
      </c>
      <c r="BD52" s="598"/>
      <c r="BE52" s="505"/>
      <c r="BF52" s="596"/>
      <c r="BG52" s="495"/>
      <c r="BH52" s="495"/>
      <c r="BI52" s="493" t="s">
        <v>3265</v>
      </c>
      <c r="BJ52" s="493"/>
      <c r="BK52" s="56">
        <v>367</v>
      </c>
      <c r="BL52" s="644" t="s">
        <v>3981</v>
      </c>
    </row>
    <row r="53" spans="1:64" ht="11.25" customHeight="1" x14ac:dyDescent="0.25">
      <c r="A53" s="528">
        <v>374</v>
      </c>
      <c r="B53" s="488" t="s">
        <v>1833</v>
      </c>
      <c r="C53" s="495" t="s">
        <v>1502</v>
      </c>
      <c r="D53" s="495" t="s">
        <v>3418</v>
      </c>
      <c r="E53" s="495" t="s">
        <v>3409</v>
      </c>
      <c r="F53" s="492">
        <v>5123</v>
      </c>
      <c r="G53" s="492">
        <v>2018</v>
      </c>
      <c r="H53" s="492">
        <v>2019</v>
      </c>
      <c r="I53" s="502" t="s">
        <v>3410</v>
      </c>
      <c r="J53" s="502" t="s">
        <v>1496</v>
      </c>
      <c r="K53" s="73" t="s">
        <v>1834</v>
      </c>
      <c r="L53" s="73" t="s">
        <v>1835</v>
      </c>
      <c r="M53" s="492">
        <v>42</v>
      </c>
      <c r="N53" s="492">
        <v>41</v>
      </c>
      <c r="O53" s="492">
        <v>2</v>
      </c>
      <c r="P53" s="495" t="s">
        <v>1487</v>
      </c>
      <c r="Q53" s="503">
        <v>43398</v>
      </c>
      <c r="R53" s="504">
        <v>43371</v>
      </c>
      <c r="S53" s="592" t="s">
        <v>2954</v>
      </c>
      <c r="T53" s="74">
        <v>10016935669</v>
      </c>
      <c r="U53" s="593">
        <v>42</v>
      </c>
      <c r="V53" s="510">
        <v>333355</v>
      </c>
      <c r="W53" s="492" t="s">
        <v>3411</v>
      </c>
      <c r="X53" s="577">
        <v>44886</v>
      </c>
      <c r="Y53" s="513">
        <v>45617</v>
      </c>
      <c r="Z53" s="510">
        <v>11101000608</v>
      </c>
      <c r="AA53" s="502" t="s">
        <v>3412</v>
      </c>
      <c r="AB53" s="577">
        <v>45347</v>
      </c>
      <c r="AC53" s="515">
        <v>45713</v>
      </c>
      <c r="AD53" s="510">
        <v>13061001309</v>
      </c>
      <c r="AE53" s="495" t="s">
        <v>3412</v>
      </c>
      <c r="AF53" s="577">
        <v>45115</v>
      </c>
      <c r="AG53" s="515">
        <v>45481</v>
      </c>
      <c r="AH53" s="517">
        <v>86787381</v>
      </c>
      <c r="AI53" s="495" t="s">
        <v>3571</v>
      </c>
      <c r="AJ53" s="577">
        <v>45234</v>
      </c>
      <c r="AK53" s="513">
        <v>45599</v>
      </c>
      <c r="AL53" s="594"/>
      <c r="AM53" s="525">
        <v>45404</v>
      </c>
      <c r="AN53" s="529">
        <v>45464</v>
      </c>
      <c r="AO53" s="510">
        <v>169444803</v>
      </c>
      <c r="AP53" s="594" t="s">
        <v>3421</v>
      </c>
      <c r="AQ53" s="520">
        <v>45237</v>
      </c>
      <c r="AR53" s="513">
        <v>45603</v>
      </c>
      <c r="AS53" s="608">
        <v>39611664</v>
      </c>
      <c r="AT53" s="505" t="s">
        <v>3276</v>
      </c>
      <c r="AU53" s="596">
        <v>3006231024</v>
      </c>
      <c r="AV53" s="596">
        <v>3006231024</v>
      </c>
      <c r="AW53" s="495" t="s">
        <v>3572</v>
      </c>
      <c r="AX53" s="495" t="s">
        <v>3573</v>
      </c>
      <c r="AY53" s="531">
        <v>19261455</v>
      </c>
      <c r="AZ53" s="531" t="s">
        <v>3282</v>
      </c>
      <c r="BA53" s="609">
        <v>3006231040</v>
      </c>
      <c r="BB53" s="495" t="s">
        <v>3572</v>
      </c>
      <c r="BC53" s="495" t="s">
        <v>3574</v>
      </c>
      <c r="BD53" s="531"/>
      <c r="BE53" s="531"/>
      <c r="BF53" s="609"/>
      <c r="BG53" s="495"/>
      <c r="BH53" s="495"/>
      <c r="BI53" s="493" t="s">
        <v>3256</v>
      </c>
      <c r="BJ53" s="493"/>
      <c r="BK53" s="56">
        <v>374</v>
      </c>
      <c r="BL53" s="644" t="s">
        <v>3981</v>
      </c>
    </row>
    <row r="54" spans="1:64" ht="11.25" customHeight="1" x14ac:dyDescent="0.25">
      <c r="A54" s="487">
        <v>376</v>
      </c>
      <c r="B54" s="488" t="s">
        <v>1851</v>
      </c>
      <c r="C54" s="495" t="s">
        <v>1599</v>
      </c>
      <c r="D54" s="495" t="s">
        <v>3575</v>
      </c>
      <c r="E54" s="495" t="s">
        <v>3409</v>
      </c>
      <c r="F54" s="492">
        <v>11967</v>
      </c>
      <c r="G54" s="492">
        <v>2006</v>
      </c>
      <c r="H54" s="492">
        <v>2007</v>
      </c>
      <c r="I54" s="495" t="s">
        <v>3410</v>
      </c>
      <c r="J54" s="495" t="s">
        <v>1496</v>
      </c>
      <c r="K54" s="591" t="s">
        <v>1852</v>
      </c>
      <c r="L54" s="502" t="s">
        <v>1853</v>
      </c>
      <c r="M54" s="492">
        <v>45</v>
      </c>
      <c r="N54" s="492">
        <v>40</v>
      </c>
      <c r="O54" s="492">
        <v>3</v>
      </c>
      <c r="P54" s="502" t="s">
        <v>1487</v>
      </c>
      <c r="Q54" s="503">
        <v>42117</v>
      </c>
      <c r="R54" s="504">
        <v>39035</v>
      </c>
      <c r="S54" s="592" t="s">
        <v>3576</v>
      </c>
      <c r="T54" s="492">
        <v>10013295349</v>
      </c>
      <c r="U54" s="593">
        <v>45</v>
      </c>
      <c r="V54" s="510">
        <v>349114</v>
      </c>
      <c r="W54" s="492" t="s">
        <v>3411</v>
      </c>
      <c r="X54" s="577">
        <v>44989</v>
      </c>
      <c r="Y54" s="513">
        <v>45720</v>
      </c>
      <c r="Z54" s="510">
        <v>11101000608</v>
      </c>
      <c r="AA54" s="502" t="s">
        <v>3412</v>
      </c>
      <c r="AB54" s="577">
        <v>45347</v>
      </c>
      <c r="AC54" s="515">
        <v>45713</v>
      </c>
      <c r="AD54" s="510">
        <v>13061001309</v>
      </c>
      <c r="AE54" s="495" t="s">
        <v>3412</v>
      </c>
      <c r="AF54" s="577">
        <v>45115</v>
      </c>
      <c r="AG54" s="515">
        <v>45481</v>
      </c>
      <c r="AH54" s="517">
        <v>87384772</v>
      </c>
      <c r="AI54" s="495" t="s">
        <v>3419</v>
      </c>
      <c r="AJ54" s="577">
        <v>45337</v>
      </c>
      <c r="AK54" s="513">
        <v>45702</v>
      </c>
      <c r="AL54" s="594" t="s">
        <v>3577</v>
      </c>
      <c r="AM54" s="520" t="e">
        <v>#N/A</v>
      </c>
      <c r="AN54" s="514" t="e">
        <v>#N/A</v>
      </c>
      <c r="AO54" s="510">
        <v>171225193</v>
      </c>
      <c r="AP54" s="594" t="s">
        <v>3578</v>
      </c>
      <c r="AQ54" s="520">
        <v>45312</v>
      </c>
      <c r="AR54" s="513">
        <v>45678</v>
      </c>
      <c r="AS54" s="595">
        <v>52434137</v>
      </c>
      <c r="AT54" s="495" t="s">
        <v>1854</v>
      </c>
      <c r="AU54" s="596"/>
      <c r="AV54" s="596">
        <v>3108737279</v>
      </c>
      <c r="AW54" s="502" t="s">
        <v>3579</v>
      </c>
      <c r="AX54" s="648" t="s">
        <v>3580</v>
      </c>
      <c r="AY54" s="598"/>
      <c r="AZ54" s="505"/>
      <c r="BA54" s="596"/>
      <c r="BB54" s="648"/>
      <c r="BC54" s="495"/>
      <c r="BD54" s="598"/>
      <c r="BE54" s="505"/>
      <c r="BF54" s="596"/>
      <c r="BG54" s="495"/>
      <c r="BH54" s="495"/>
      <c r="BI54" s="493" t="s">
        <v>3256</v>
      </c>
      <c r="BJ54" s="493"/>
      <c r="BK54" s="56">
        <v>376</v>
      </c>
      <c r="BL54" s="644" t="s">
        <v>3981</v>
      </c>
    </row>
    <row r="55" spans="1:64" ht="11.25" customHeight="1" x14ac:dyDescent="0.25">
      <c r="A55" s="487">
        <v>378</v>
      </c>
      <c r="B55" s="488" t="s">
        <v>2223</v>
      </c>
      <c r="C55" s="495" t="s">
        <v>1502</v>
      </c>
      <c r="D55" s="495" t="s">
        <v>3502</v>
      </c>
      <c r="E55" s="495" t="s">
        <v>3409</v>
      </c>
      <c r="F55" s="492">
        <v>5123</v>
      </c>
      <c r="G55" s="492">
        <v>2019</v>
      </c>
      <c r="H55" s="492">
        <v>2020</v>
      </c>
      <c r="I55" s="495" t="s">
        <v>3581</v>
      </c>
      <c r="J55" s="495" t="s">
        <v>1657</v>
      </c>
      <c r="K55" s="591" t="s">
        <v>2224</v>
      </c>
      <c r="L55" s="502" t="s">
        <v>2225</v>
      </c>
      <c r="M55" s="492">
        <v>31</v>
      </c>
      <c r="N55" s="492">
        <v>28</v>
      </c>
      <c r="O55" s="492">
        <v>3</v>
      </c>
      <c r="P55" s="502" t="s">
        <v>1487</v>
      </c>
      <c r="Q55" s="503">
        <v>43801</v>
      </c>
      <c r="R55" s="504">
        <v>43797</v>
      </c>
      <c r="S55" s="592" t="s">
        <v>2954</v>
      </c>
      <c r="T55" s="492">
        <v>10019730973</v>
      </c>
      <c r="U55" s="593">
        <v>30</v>
      </c>
      <c r="V55" s="510">
        <v>396620</v>
      </c>
      <c r="W55" s="492" t="s">
        <v>3411</v>
      </c>
      <c r="X55" s="577">
        <v>45264</v>
      </c>
      <c r="Y55" s="513">
        <v>45995</v>
      </c>
      <c r="Z55" s="510">
        <v>11101000608</v>
      </c>
      <c r="AA55" s="502" t="s">
        <v>3412</v>
      </c>
      <c r="AB55" s="577">
        <v>45347</v>
      </c>
      <c r="AC55" s="515">
        <v>45713</v>
      </c>
      <c r="AD55" s="510">
        <v>13061001309</v>
      </c>
      <c r="AE55" s="495" t="s">
        <v>3412</v>
      </c>
      <c r="AF55" s="577">
        <v>45115</v>
      </c>
      <c r="AG55" s="515">
        <v>45481</v>
      </c>
      <c r="AH55" s="517">
        <v>9310010118401</v>
      </c>
      <c r="AI55" s="495" t="s">
        <v>3426</v>
      </c>
      <c r="AJ55" s="577">
        <v>45256</v>
      </c>
      <c r="AK55" s="513">
        <v>45621</v>
      </c>
      <c r="AL55" s="594" t="s">
        <v>3420</v>
      </c>
      <c r="AM55" s="520">
        <v>45409</v>
      </c>
      <c r="AN55" s="514">
        <v>45469</v>
      </c>
      <c r="AO55" s="510">
        <v>169982276</v>
      </c>
      <c r="AP55" s="594" t="s">
        <v>3544</v>
      </c>
      <c r="AQ55" s="520">
        <v>45262</v>
      </c>
      <c r="AR55" s="513">
        <v>45628</v>
      </c>
      <c r="AS55" s="598">
        <v>19123265</v>
      </c>
      <c r="AT55" s="505" t="s">
        <v>3272</v>
      </c>
      <c r="AU55" s="495">
        <v>2259212</v>
      </c>
      <c r="AV55" s="596">
        <v>3203001319</v>
      </c>
      <c r="AW55" s="502" t="s">
        <v>3440</v>
      </c>
      <c r="AX55" s="597" t="s">
        <v>3503</v>
      </c>
      <c r="AY55" s="495"/>
      <c r="AZ55" s="495"/>
      <c r="BA55" s="596"/>
      <c r="BB55" s="495"/>
      <c r="BC55" s="495"/>
      <c r="BD55" s="495"/>
      <c r="BE55" s="495"/>
      <c r="BF55" s="596"/>
      <c r="BG55" s="495"/>
      <c r="BH55" s="495"/>
      <c r="BI55" s="493" t="s">
        <v>3265</v>
      </c>
      <c r="BJ55" s="493"/>
      <c r="BK55" s="56">
        <v>378</v>
      </c>
      <c r="BL55" s="644" t="s">
        <v>3981</v>
      </c>
    </row>
    <row r="56" spans="1:64" ht="11.25" customHeight="1" x14ac:dyDescent="0.25">
      <c r="A56" s="487">
        <v>379</v>
      </c>
      <c r="B56" s="488" t="s">
        <v>1875</v>
      </c>
      <c r="C56" s="495" t="s">
        <v>1554</v>
      </c>
      <c r="D56" s="495" t="s">
        <v>3430</v>
      </c>
      <c r="E56" s="495" t="s">
        <v>3409</v>
      </c>
      <c r="F56" s="492">
        <v>4300</v>
      </c>
      <c r="G56" s="492">
        <v>2013</v>
      </c>
      <c r="H56" s="492">
        <v>2014</v>
      </c>
      <c r="I56" s="495" t="s">
        <v>3410</v>
      </c>
      <c r="J56" s="495" t="s">
        <v>1496</v>
      </c>
      <c r="K56" s="591" t="s">
        <v>1876</v>
      </c>
      <c r="L56" s="502" t="s">
        <v>1877</v>
      </c>
      <c r="M56" s="492">
        <v>36</v>
      </c>
      <c r="N56" s="492">
        <v>36</v>
      </c>
      <c r="O56" s="492">
        <v>1</v>
      </c>
      <c r="P56" s="502" t="s">
        <v>1487</v>
      </c>
      <c r="Q56" s="503">
        <v>41526</v>
      </c>
      <c r="R56" s="504">
        <v>41507</v>
      </c>
      <c r="S56" s="592" t="s">
        <v>2954</v>
      </c>
      <c r="T56" s="492">
        <v>10005909302</v>
      </c>
      <c r="U56" s="593">
        <v>36</v>
      </c>
      <c r="V56" s="510">
        <v>328117</v>
      </c>
      <c r="W56" s="492" t="s">
        <v>3411</v>
      </c>
      <c r="X56" s="577">
        <v>44858</v>
      </c>
      <c r="Y56" s="513">
        <v>45589</v>
      </c>
      <c r="Z56" s="510">
        <v>11101000608</v>
      </c>
      <c r="AA56" s="502" t="s">
        <v>3412</v>
      </c>
      <c r="AB56" s="577">
        <v>45347</v>
      </c>
      <c r="AC56" s="515">
        <v>45713</v>
      </c>
      <c r="AD56" s="510">
        <v>13061001309</v>
      </c>
      <c r="AE56" s="495" t="s">
        <v>3412</v>
      </c>
      <c r="AF56" s="577">
        <v>45115</v>
      </c>
      <c r="AG56" s="515">
        <v>45481</v>
      </c>
      <c r="AH56" s="517">
        <v>408004288583000</v>
      </c>
      <c r="AI56" s="495" t="s">
        <v>3460</v>
      </c>
      <c r="AJ56" s="577">
        <v>45158</v>
      </c>
      <c r="AK56" s="513">
        <v>45523</v>
      </c>
      <c r="AL56" s="594" t="s">
        <v>3582</v>
      </c>
      <c r="AM56" s="520" t="e">
        <v>#N/A</v>
      </c>
      <c r="AN56" s="514" t="e">
        <v>#N/A</v>
      </c>
      <c r="AO56" s="510">
        <v>154237891</v>
      </c>
      <c r="AP56" s="594" t="s">
        <v>3582</v>
      </c>
      <c r="AQ56" s="520">
        <v>45138</v>
      </c>
      <c r="AR56" s="513">
        <v>45504</v>
      </c>
      <c r="AS56" s="604">
        <v>52393964</v>
      </c>
      <c r="AT56" s="505" t="s">
        <v>3277</v>
      </c>
      <c r="AU56" s="596">
        <v>4892240</v>
      </c>
      <c r="AV56" s="596">
        <v>3114707831</v>
      </c>
      <c r="AW56" s="495" t="s">
        <v>3583</v>
      </c>
      <c r="AX56" s="495" t="s">
        <v>3584</v>
      </c>
      <c r="AY56" s="598">
        <v>79914608</v>
      </c>
      <c r="AZ56" s="505" t="s">
        <v>3283</v>
      </c>
      <c r="BA56" s="603">
        <v>3114707831</v>
      </c>
      <c r="BB56" s="495" t="s">
        <v>3585</v>
      </c>
      <c r="BC56" s="495" t="s">
        <v>3586</v>
      </c>
      <c r="BD56" s="598"/>
      <c r="BE56" s="505"/>
      <c r="BF56" s="603"/>
      <c r="BG56" s="495"/>
      <c r="BH56" s="495"/>
      <c r="BI56" s="493" t="s">
        <v>3256</v>
      </c>
      <c r="BJ56" s="493"/>
      <c r="BK56" s="56">
        <v>379</v>
      </c>
      <c r="BL56" s="644" t="s">
        <v>3981</v>
      </c>
    </row>
    <row r="57" spans="1:64" ht="11.25" customHeight="1" x14ac:dyDescent="0.25">
      <c r="A57" s="487">
        <v>384</v>
      </c>
      <c r="B57" s="488" t="s">
        <v>1529</v>
      </c>
      <c r="C57" s="495" t="s">
        <v>1502</v>
      </c>
      <c r="D57" s="495" t="s">
        <v>3587</v>
      </c>
      <c r="E57" s="495" t="s">
        <v>3409</v>
      </c>
      <c r="F57" s="492">
        <v>7961</v>
      </c>
      <c r="G57" s="492">
        <v>2013</v>
      </c>
      <c r="H57" s="492">
        <v>2014</v>
      </c>
      <c r="I57" s="495" t="s">
        <v>3410</v>
      </c>
      <c r="J57" s="495" t="s">
        <v>1496</v>
      </c>
      <c r="K57" s="591" t="s">
        <v>1530</v>
      </c>
      <c r="L57" s="502" t="s">
        <v>1531</v>
      </c>
      <c r="M57" s="492">
        <v>45</v>
      </c>
      <c r="N57" s="492">
        <v>45</v>
      </c>
      <c r="O57" s="492">
        <v>1</v>
      </c>
      <c r="P57" s="502" t="s">
        <v>1487</v>
      </c>
      <c r="Q57" s="503">
        <v>41404</v>
      </c>
      <c r="R57" s="504">
        <v>41431</v>
      </c>
      <c r="S57" s="592" t="s">
        <v>2954</v>
      </c>
      <c r="T57" s="492">
        <v>10005508957</v>
      </c>
      <c r="U57" s="593">
        <v>45</v>
      </c>
      <c r="V57" s="510">
        <v>333242</v>
      </c>
      <c r="W57" s="492" t="s">
        <v>3411</v>
      </c>
      <c r="X57" s="577">
        <v>44886</v>
      </c>
      <c r="Y57" s="513">
        <v>45617</v>
      </c>
      <c r="Z57" s="510">
        <v>11101000608</v>
      </c>
      <c r="AA57" s="502" t="s">
        <v>3412</v>
      </c>
      <c r="AB57" s="577">
        <v>45347</v>
      </c>
      <c r="AC57" s="515">
        <v>45713</v>
      </c>
      <c r="AD57" s="510">
        <v>13061001309</v>
      </c>
      <c r="AE57" s="495" t="s">
        <v>3412</v>
      </c>
      <c r="AF57" s="577">
        <v>45115</v>
      </c>
      <c r="AG57" s="515">
        <v>45481</v>
      </c>
      <c r="AH57" s="517">
        <v>10884600055510</v>
      </c>
      <c r="AI57" s="495" t="s">
        <v>3413</v>
      </c>
      <c r="AJ57" s="577">
        <v>45411</v>
      </c>
      <c r="AK57" s="525">
        <v>45776</v>
      </c>
      <c r="AL57" s="594" t="s">
        <v>3471</v>
      </c>
      <c r="AM57" s="520">
        <v>45450</v>
      </c>
      <c r="AN57" s="514">
        <v>45510</v>
      </c>
      <c r="AO57" s="510">
        <v>159470260</v>
      </c>
      <c r="AP57" s="594" t="s">
        <v>3544</v>
      </c>
      <c r="AQ57" s="520">
        <v>45450</v>
      </c>
      <c r="AR57" s="513">
        <v>45815</v>
      </c>
      <c r="AS57" s="598">
        <v>79274995</v>
      </c>
      <c r="AT57" s="505" t="s">
        <v>1532</v>
      </c>
      <c r="AU57" s="596">
        <v>4736858</v>
      </c>
      <c r="AV57" s="596">
        <v>3159287280</v>
      </c>
      <c r="AW57" s="502" t="s">
        <v>3588</v>
      </c>
      <c r="AX57" s="495" t="s">
        <v>3589</v>
      </c>
      <c r="AY57" s="598"/>
      <c r="AZ57" s="505"/>
      <c r="BA57" s="596"/>
      <c r="BB57" s="502"/>
      <c r="BC57" s="495"/>
      <c r="BD57" s="598"/>
      <c r="BE57" s="505"/>
      <c r="BF57" s="596"/>
      <c r="BG57" s="495"/>
      <c r="BH57" s="495"/>
      <c r="BI57" s="493" t="s">
        <v>3256</v>
      </c>
      <c r="BJ57" s="493"/>
      <c r="BK57" s="56">
        <v>384</v>
      </c>
      <c r="BL57" s="644" t="s">
        <v>3981</v>
      </c>
    </row>
    <row r="58" spans="1:64" ht="11.25" customHeight="1" x14ac:dyDescent="0.25">
      <c r="A58" s="487">
        <v>390</v>
      </c>
      <c r="B58" s="488" t="s">
        <v>2425</v>
      </c>
      <c r="C58" s="495" t="s">
        <v>1599</v>
      </c>
      <c r="D58" s="495" t="s">
        <v>3557</v>
      </c>
      <c r="E58" s="495" t="s">
        <v>3409</v>
      </c>
      <c r="F58" s="492">
        <v>7200</v>
      </c>
      <c r="G58" s="492">
        <v>2019</v>
      </c>
      <c r="H58" s="492">
        <v>2021</v>
      </c>
      <c r="I58" s="502" t="s">
        <v>3581</v>
      </c>
      <c r="J58" s="502" t="s">
        <v>1496</v>
      </c>
      <c r="K58" s="73" t="s">
        <v>2426</v>
      </c>
      <c r="L58" s="73" t="s">
        <v>2427</v>
      </c>
      <c r="M58" s="492">
        <v>46</v>
      </c>
      <c r="N58" s="492">
        <v>46</v>
      </c>
      <c r="O58" s="492">
        <v>2</v>
      </c>
      <c r="P58" s="495" t="s">
        <v>1487</v>
      </c>
      <c r="Q58" s="503">
        <v>44440</v>
      </c>
      <c r="R58" s="504">
        <v>44411</v>
      </c>
      <c r="S58" s="592" t="s">
        <v>2954</v>
      </c>
      <c r="T58" s="74">
        <v>10023574477</v>
      </c>
      <c r="U58" s="593">
        <v>46</v>
      </c>
      <c r="V58" s="510">
        <v>382027</v>
      </c>
      <c r="W58" s="492" t="s">
        <v>3411</v>
      </c>
      <c r="X58" s="577">
        <v>45171</v>
      </c>
      <c r="Y58" s="513">
        <v>45902</v>
      </c>
      <c r="Z58" s="510">
        <v>11101000608</v>
      </c>
      <c r="AA58" s="502" t="s">
        <v>3412</v>
      </c>
      <c r="AB58" s="577">
        <v>45347</v>
      </c>
      <c r="AC58" s="515">
        <v>45713</v>
      </c>
      <c r="AD58" s="510">
        <v>13061001309</v>
      </c>
      <c r="AE58" s="495" t="s">
        <v>3412</v>
      </c>
      <c r="AF58" s="577">
        <v>45115</v>
      </c>
      <c r="AG58" s="515">
        <v>45481</v>
      </c>
      <c r="AH58" s="517">
        <v>85635236</v>
      </c>
      <c r="AI58" s="495" t="s">
        <v>3419</v>
      </c>
      <c r="AJ58" s="577">
        <v>45099</v>
      </c>
      <c r="AK58" s="513">
        <v>45466</v>
      </c>
      <c r="AL58" s="594" t="s">
        <v>3420</v>
      </c>
      <c r="AM58" s="520">
        <v>45408</v>
      </c>
      <c r="AN58" s="514">
        <v>45468</v>
      </c>
      <c r="AO58" s="510">
        <v>167500814</v>
      </c>
      <c r="AP58" s="594" t="s">
        <v>3421</v>
      </c>
      <c r="AQ58" s="520">
        <v>45138</v>
      </c>
      <c r="AR58" s="513">
        <v>45504</v>
      </c>
      <c r="AS58" s="608">
        <v>19123265</v>
      </c>
      <c r="AT58" s="505" t="s">
        <v>1537</v>
      </c>
      <c r="AU58" s="596">
        <v>2259212</v>
      </c>
      <c r="AV58" s="596">
        <v>3203001319</v>
      </c>
      <c r="AW58" s="495" t="s">
        <v>3440</v>
      </c>
      <c r="AX58" s="495" t="s">
        <v>3503</v>
      </c>
      <c r="AY58" s="531"/>
      <c r="AZ58" s="531"/>
      <c r="BA58" s="609"/>
      <c r="BB58" s="495"/>
      <c r="BC58" s="495"/>
      <c r="BD58" s="531"/>
      <c r="BE58" s="531"/>
      <c r="BF58" s="609"/>
      <c r="BG58" s="495"/>
      <c r="BH58" s="495"/>
      <c r="BI58" s="493" t="s">
        <v>3265</v>
      </c>
      <c r="BJ58" s="493"/>
      <c r="BK58" s="492">
        <v>390</v>
      </c>
      <c r="BL58" s="644" t="s">
        <v>3981</v>
      </c>
    </row>
    <row r="59" spans="1:64" ht="11.25" customHeight="1" x14ac:dyDescent="0.25">
      <c r="A59" s="487">
        <v>391</v>
      </c>
      <c r="B59" s="488" t="s">
        <v>2429</v>
      </c>
      <c r="C59" s="495" t="s">
        <v>1599</v>
      </c>
      <c r="D59" s="495" t="s">
        <v>3557</v>
      </c>
      <c r="E59" s="495" t="s">
        <v>3409</v>
      </c>
      <c r="F59" s="492">
        <v>7200</v>
      </c>
      <c r="G59" s="492">
        <v>2019</v>
      </c>
      <c r="H59" s="492">
        <v>2021</v>
      </c>
      <c r="I59" s="502" t="s">
        <v>3581</v>
      </c>
      <c r="J59" s="502" t="s">
        <v>1496</v>
      </c>
      <c r="K59" s="73" t="s">
        <v>2430</v>
      </c>
      <c r="L59" s="73" t="s">
        <v>2431</v>
      </c>
      <c r="M59" s="492">
        <v>46</v>
      </c>
      <c r="N59" s="492">
        <v>46</v>
      </c>
      <c r="O59" s="492">
        <v>2</v>
      </c>
      <c r="P59" s="495" t="s">
        <v>1487</v>
      </c>
      <c r="Q59" s="503">
        <v>44432</v>
      </c>
      <c r="R59" s="504">
        <v>44411</v>
      </c>
      <c r="S59" s="592" t="s">
        <v>2954</v>
      </c>
      <c r="T59" s="74">
        <v>10023587969</v>
      </c>
      <c r="U59" s="593">
        <v>46</v>
      </c>
      <c r="V59" s="510">
        <v>381737</v>
      </c>
      <c r="W59" s="492" t="s">
        <v>3411</v>
      </c>
      <c r="X59" s="577">
        <v>45163</v>
      </c>
      <c r="Y59" s="513">
        <v>45894</v>
      </c>
      <c r="Z59" s="510">
        <v>11101000608</v>
      </c>
      <c r="AA59" s="502" t="s">
        <v>3412</v>
      </c>
      <c r="AB59" s="577">
        <v>45347</v>
      </c>
      <c r="AC59" s="515">
        <v>45713</v>
      </c>
      <c r="AD59" s="510">
        <v>13061001309</v>
      </c>
      <c r="AE59" s="495" t="s">
        <v>3412</v>
      </c>
      <c r="AF59" s="577">
        <v>45115</v>
      </c>
      <c r="AG59" s="515">
        <v>45481</v>
      </c>
      <c r="AH59" s="517">
        <v>85635237</v>
      </c>
      <c r="AI59" s="495" t="s">
        <v>3419</v>
      </c>
      <c r="AJ59" s="577">
        <v>45099</v>
      </c>
      <c r="AK59" s="513">
        <v>45467</v>
      </c>
      <c r="AL59" s="594" t="s">
        <v>3420</v>
      </c>
      <c r="AM59" s="520">
        <v>45407</v>
      </c>
      <c r="AN59" s="514">
        <v>45467</v>
      </c>
      <c r="AO59" s="510">
        <v>167518773</v>
      </c>
      <c r="AP59" s="594" t="s">
        <v>3421</v>
      </c>
      <c r="AQ59" s="520">
        <v>45139</v>
      </c>
      <c r="AR59" s="513">
        <v>45505</v>
      </c>
      <c r="AS59" s="610">
        <v>19123265</v>
      </c>
      <c r="AT59" s="505" t="s">
        <v>1537</v>
      </c>
      <c r="AU59" s="596">
        <v>2259212</v>
      </c>
      <c r="AV59" s="596">
        <v>3203001319</v>
      </c>
      <c r="AW59" s="495" t="s">
        <v>3440</v>
      </c>
      <c r="AX59" s="495" t="s">
        <v>3503</v>
      </c>
      <c r="AY59" s="598"/>
      <c r="AZ59" s="532"/>
      <c r="BA59" s="609"/>
      <c r="BB59" s="495"/>
      <c r="BC59" s="495"/>
      <c r="BD59" s="531"/>
      <c r="BE59" s="531"/>
      <c r="BF59" s="609"/>
      <c r="BG59" s="495"/>
      <c r="BH59" s="495"/>
      <c r="BI59" s="493" t="s">
        <v>3265</v>
      </c>
      <c r="BJ59" s="493"/>
      <c r="BK59" s="56">
        <v>391</v>
      </c>
      <c r="BL59" s="644" t="s">
        <v>3981</v>
      </c>
    </row>
    <row r="60" spans="1:64" ht="11.25" customHeight="1" x14ac:dyDescent="0.25">
      <c r="A60" s="487">
        <v>392</v>
      </c>
      <c r="B60" s="488" t="s">
        <v>2499</v>
      </c>
      <c r="C60" s="495" t="s">
        <v>1599</v>
      </c>
      <c r="D60" s="495" t="s">
        <v>3557</v>
      </c>
      <c r="E60" s="495" t="s">
        <v>3409</v>
      </c>
      <c r="F60" s="492">
        <v>7200</v>
      </c>
      <c r="G60" s="492">
        <v>2019</v>
      </c>
      <c r="H60" s="492">
        <v>2019</v>
      </c>
      <c r="I60" s="495" t="s">
        <v>3581</v>
      </c>
      <c r="J60" s="495" t="s">
        <v>1496</v>
      </c>
      <c r="K60" s="591" t="s">
        <v>2500</v>
      </c>
      <c r="L60" s="502" t="s">
        <v>2501</v>
      </c>
      <c r="M60" s="492">
        <v>47</v>
      </c>
      <c r="N60" s="492">
        <v>45</v>
      </c>
      <c r="O60" s="492">
        <v>3</v>
      </c>
      <c r="P60" s="502" t="s">
        <v>1487</v>
      </c>
      <c r="Q60" s="503">
        <v>44777</v>
      </c>
      <c r="R60" s="504">
        <v>44777</v>
      </c>
      <c r="S60" s="592" t="s">
        <v>2954</v>
      </c>
      <c r="T60" s="492">
        <v>10026818355</v>
      </c>
      <c r="U60" s="593">
        <v>47</v>
      </c>
      <c r="V60" s="510">
        <v>318128</v>
      </c>
      <c r="W60" s="492" t="s">
        <v>3411</v>
      </c>
      <c r="X60" s="577">
        <v>44789</v>
      </c>
      <c r="Y60" s="513">
        <v>45520</v>
      </c>
      <c r="Z60" s="510">
        <v>11101000608</v>
      </c>
      <c r="AA60" s="502" t="s">
        <v>3412</v>
      </c>
      <c r="AB60" s="577">
        <v>45347</v>
      </c>
      <c r="AC60" s="515">
        <v>45713</v>
      </c>
      <c r="AD60" s="510">
        <v>13061001309</v>
      </c>
      <c r="AE60" s="495" t="s">
        <v>3412</v>
      </c>
      <c r="AF60" s="577">
        <v>45115</v>
      </c>
      <c r="AG60" s="515">
        <v>45481</v>
      </c>
      <c r="AH60" s="517">
        <v>9310006416501</v>
      </c>
      <c r="AI60" s="495" t="s">
        <v>3426</v>
      </c>
      <c r="AJ60" s="577">
        <v>45126</v>
      </c>
      <c r="AK60" s="513">
        <v>45494</v>
      </c>
      <c r="AL60" s="594" t="s">
        <v>3420</v>
      </c>
      <c r="AM60" s="520">
        <v>45430</v>
      </c>
      <c r="AN60" s="514">
        <v>45490</v>
      </c>
      <c r="AO60" s="510" t="s">
        <v>1769</v>
      </c>
      <c r="AP60" s="594" t="s">
        <v>1769</v>
      </c>
      <c r="AQ60" s="520">
        <v>44777</v>
      </c>
      <c r="AR60" s="513">
        <v>45508</v>
      </c>
      <c r="AS60" s="604">
        <v>19123265</v>
      </c>
      <c r="AT60" s="505" t="s">
        <v>1537</v>
      </c>
      <c r="AU60" s="596">
        <v>2259212</v>
      </c>
      <c r="AV60" s="596">
        <v>3203001319</v>
      </c>
      <c r="AW60" s="502" t="s">
        <v>3440</v>
      </c>
      <c r="AX60" s="648" t="s">
        <v>3503</v>
      </c>
      <c r="AY60" s="495"/>
      <c r="AZ60" s="495"/>
      <c r="BA60" s="596"/>
      <c r="BB60" s="495"/>
      <c r="BC60" s="495"/>
      <c r="BD60" s="495"/>
      <c r="BE60" s="495"/>
      <c r="BF60" s="596"/>
      <c r="BG60" s="495"/>
      <c r="BH60" s="495"/>
      <c r="BI60" s="493" t="s">
        <v>3265</v>
      </c>
      <c r="BJ60" s="493"/>
      <c r="BK60" s="56">
        <v>392</v>
      </c>
      <c r="BL60" s="644" t="s">
        <v>3981</v>
      </c>
    </row>
    <row r="61" spans="1:64" ht="11.25" customHeight="1" x14ac:dyDescent="0.25">
      <c r="A61" s="487">
        <v>393</v>
      </c>
      <c r="B61" s="488" t="s">
        <v>2471</v>
      </c>
      <c r="C61" s="495" t="s">
        <v>1599</v>
      </c>
      <c r="D61" s="495" t="s">
        <v>3590</v>
      </c>
      <c r="E61" s="495" t="s">
        <v>3409</v>
      </c>
      <c r="F61" s="492">
        <v>11967</v>
      </c>
      <c r="G61" s="492">
        <v>2022</v>
      </c>
      <c r="H61" s="492">
        <v>2019</v>
      </c>
      <c r="I61" s="502" t="s">
        <v>3456</v>
      </c>
      <c r="J61" s="502" t="s">
        <v>1496</v>
      </c>
      <c r="K61" s="73" t="s">
        <v>2472</v>
      </c>
      <c r="L61" s="73" t="s">
        <v>2473</v>
      </c>
      <c r="M61" s="492">
        <v>44</v>
      </c>
      <c r="N61" s="492">
        <v>44</v>
      </c>
      <c r="O61" s="492">
        <v>2</v>
      </c>
      <c r="P61" s="495" t="s">
        <v>1487</v>
      </c>
      <c r="Q61" s="503">
        <v>44698</v>
      </c>
      <c r="R61" s="504">
        <v>44700</v>
      </c>
      <c r="S61" s="592" t="s">
        <v>2954</v>
      </c>
      <c r="T61" s="74">
        <v>10026142227</v>
      </c>
      <c r="U61" s="593">
        <v>44</v>
      </c>
      <c r="V61" s="510">
        <v>427181</v>
      </c>
      <c r="W61" s="492" t="s">
        <v>3411</v>
      </c>
      <c r="X61" s="577">
        <v>45437</v>
      </c>
      <c r="Y61" s="513">
        <v>46167</v>
      </c>
      <c r="Z61" s="510">
        <v>11101000608</v>
      </c>
      <c r="AA61" s="502" t="s">
        <v>3412</v>
      </c>
      <c r="AB61" s="577">
        <v>45347</v>
      </c>
      <c r="AC61" s="515">
        <v>45713</v>
      </c>
      <c r="AD61" s="510">
        <v>13061001309</v>
      </c>
      <c r="AE61" s="495" t="s">
        <v>3412</v>
      </c>
      <c r="AF61" s="577">
        <v>45115</v>
      </c>
      <c r="AG61" s="515">
        <v>45481</v>
      </c>
      <c r="AH61" s="517">
        <v>85526386</v>
      </c>
      <c r="AI61" s="495" t="s">
        <v>3419</v>
      </c>
      <c r="AJ61" s="577">
        <v>45415</v>
      </c>
      <c r="AK61" s="525">
        <v>45780</v>
      </c>
      <c r="AL61" s="594" t="s">
        <v>3591</v>
      </c>
      <c r="AM61" s="520">
        <v>45429</v>
      </c>
      <c r="AN61" s="514">
        <v>45489</v>
      </c>
      <c r="AO61" s="510">
        <v>173332445</v>
      </c>
      <c r="AP61" s="594" t="s">
        <v>3591</v>
      </c>
      <c r="AQ61" s="520">
        <v>45429</v>
      </c>
      <c r="AR61" s="514">
        <v>45489</v>
      </c>
      <c r="AS61" s="611">
        <v>19123265</v>
      </c>
      <c r="AT61" s="530" t="s">
        <v>1537</v>
      </c>
      <c r="AU61" s="596">
        <v>2259212</v>
      </c>
      <c r="AV61" s="596">
        <v>3203001319</v>
      </c>
      <c r="AW61" s="495" t="s">
        <v>3440</v>
      </c>
      <c r="AX61" s="495" t="s">
        <v>3503</v>
      </c>
      <c r="AY61" s="610">
        <v>80512510</v>
      </c>
      <c r="AZ61" s="505" t="s">
        <v>3279</v>
      </c>
      <c r="BA61" s="596">
        <v>3142961767</v>
      </c>
      <c r="BB61" s="495" t="s">
        <v>3561</v>
      </c>
      <c r="BC61" s="495" t="s">
        <v>3562</v>
      </c>
      <c r="BD61" s="531"/>
      <c r="BE61" s="531"/>
      <c r="BF61" s="609"/>
      <c r="BG61" s="495"/>
      <c r="BH61" s="495"/>
      <c r="BI61" s="493" t="s">
        <v>3284</v>
      </c>
      <c r="BJ61" s="493"/>
      <c r="BK61" s="492">
        <v>393</v>
      </c>
      <c r="BL61" s="644" t="s">
        <v>3981</v>
      </c>
    </row>
    <row r="62" spans="1:64" ht="11.25" customHeight="1" x14ac:dyDescent="0.25">
      <c r="A62" s="487">
        <v>397</v>
      </c>
      <c r="B62" s="488" t="s">
        <v>1990</v>
      </c>
      <c r="C62" s="495" t="s">
        <v>1502</v>
      </c>
      <c r="D62" s="495" t="s">
        <v>3587</v>
      </c>
      <c r="E62" s="495" t="s">
        <v>3409</v>
      </c>
      <c r="F62" s="492">
        <v>7961</v>
      </c>
      <c r="G62" s="492">
        <v>2015</v>
      </c>
      <c r="H62" s="492">
        <v>2015</v>
      </c>
      <c r="I62" s="502" t="s">
        <v>3410</v>
      </c>
      <c r="J62" s="502" t="s">
        <v>1496</v>
      </c>
      <c r="K62" s="73" t="s">
        <v>1991</v>
      </c>
      <c r="L62" s="73" t="s">
        <v>1992</v>
      </c>
      <c r="M62" s="492">
        <v>45</v>
      </c>
      <c r="N62" s="492">
        <v>45</v>
      </c>
      <c r="O62" s="492">
        <v>1</v>
      </c>
      <c r="P62" s="495" t="s">
        <v>1487</v>
      </c>
      <c r="Q62" s="503">
        <v>42054</v>
      </c>
      <c r="R62" s="504">
        <v>42046</v>
      </c>
      <c r="S62" s="592" t="s">
        <v>2954</v>
      </c>
      <c r="T62" s="74">
        <v>10009016533</v>
      </c>
      <c r="U62" s="593">
        <v>45</v>
      </c>
      <c r="V62" s="510">
        <v>330651</v>
      </c>
      <c r="W62" s="492" t="s">
        <v>3411</v>
      </c>
      <c r="X62" s="577">
        <v>44869</v>
      </c>
      <c r="Y62" s="513">
        <v>45600</v>
      </c>
      <c r="Z62" s="510">
        <v>11101000608</v>
      </c>
      <c r="AA62" s="502" t="s">
        <v>3412</v>
      </c>
      <c r="AB62" s="577">
        <v>45347</v>
      </c>
      <c r="AC62" s="515">
        <v>45713</v>
      </c>
      <c r="AD62" s="510">
        <v>13061001309</v>
      </c>
      <c r="AE62" s="495" t="s">
        <v>3412</v>
      </c>
      <c r="AF62" s="577">
        <v>45115</v>
      </c>
      <c r="AG62" s="515">
        <v>45481</v>
      </c>
      <c r="AH62" s="517">
        <v>37587387</v>
      </c>
      <c r="AI62" s="495" t="s">
        <v>3558</v>
      </c>
      <c r="AJ62" s="577">
        <v>45290</v>
      </c>
      <c r="AK62" s="513">
        <v>45655</v>
      </c>
      <c r="AL62" s="594" t="s">
        <v>3420</v>
      </c>
      <c r="AM62" s="520">
        <v>45409</v>
      </c>
      <c r="AN62" s="514">
        <v>45469</v>
      </c>
      <c r="AO62" s="510">
        <v>172334134</v>
      </c>
      <c r="AP62" s="594" t="s">
        <v>3471</v>
      </c>
      <c r="AQ62" s="520">
        <v>45362</v>
      </c>
      <c r="AR62" s="513">
        <v>45727</v>
      </c>
      <c r="AS62" s="612">
        <v>19123265</v>
      </c>
      <c r="AT62" s="505" t="s">
        <v>3272</v>
      </c>
      <c r="AU62" s="596">
        <v>2259212</v>
      </c>
      <c r="AV62" s="596">
        <v>3203001319</v>
      </c>
      <c r="AW62" s="495" t="s">
        <v>3440</v>
      </c>
      <c r="AX62" s="495" t="s">
        <v>3503</v>
      </c>
      <c r="AY62" s="610">
        <v>1015392785</v>
      </c>
      <c r="AZ62" s="505" t="s">
        <v>3280</v>
      </c>
      <c r="BA62" s="596">
        <v>3203001317</v>
      </c>
      <c r="BB62" s="495" t="s">
        <v>3592</v>
      </c>
      <c r="BC62" s="495" t="s">
        <v>3556</v>
      </c>
      <c r="BD62" s="531"/>
      <c r="BE62" s="531"/>
      <c r="BF62" s="609"/>
      <c r="BG62" s="495"/>
      <c r="BH62" s="495"/>
      <c r="BI62" s="493" t="s">
        <v>3284</v>
      </c>
      <c r="BJ62" s="493"/>
      <c r="BK62" s="492">
        <v>397</v>
      </c>
      <c r="BL62" s="644" t="s">
        <v>3981</v>
      </c>
    </row>
    <row r="63" spans="1:64" ht="11.25" customHeight="1" x14ac:dyDescent="0.25">
      <c r="A63" s="487">
        <v>402</v>
      </c>
      <c r="B63" s="488" t="s">
        <v>2029</v>
      </c>
      <c r="C63" s="495" t="s">
        <v>2030</v>
      </c>
      <c r="D63" s="495" t="s">
        <v>3593</v>
      </c>
      <c r="E63" s="495" t="s">
        <v>3409</v>
      </c>
      <c r="F63" s="492">
        <v>2198</v>
      </c>
      <c r="G63" s="492">
        <v>2014</v>
      </c>
      <c r="H63" s="492">
        <v>2014</v>
      </c>
      <c r="I63" s="495" t="s">
        <v>3594</v>
      </c>
      <c r="J63" s="495" t="s">
        <v>1484</v>
      </c>
      <c r="K63" s="591" t="s">
        <v>2031</v>
      </c>
      <c r="L63" s="502" t="s">
        <v>2032</v>
      </c>
      <c r="M63" s="492">
        <v>19</v>
      </c>
      <c r="N63" s="492">
        <v>19</v>
      </c>
      <c r="O63" s="492">
        <v>1</v>
      </c>
      <c r="P63" s="502" t="s">
        <v>1487</v>
      </c>
      <c r="Q63" s="503">
        <v>43448</v>
      </c>
      <c r="R63" s="504">
        <v>41719</v>
      </c>
      <c r="S63" s="592" t="s">
        <v>2954</v>
      </c>
      <c r="T63" s="492">
        <v>10007069202</v>
      </c>
      <c r="U63" s="593">
        <v>19</v>
      </c>
      <c r="V63" s="510">
        <v>331538</v>
      </c>
      <c r="W63" s="492" t="s">
        <v>3411</v>
      </c>
      <c r="X63" s="577">
        <v>44875</v>
      </c>
      <c r="Y63" s="513">
        <v>45606</v>
      </c>
      <c r="Z63" s="510">
        <v>11101000608</v>
      </c>
      <c r="AA63" s="502" t="s">
        <v>3412</v>
      </c>
      <c r="AB63" s="577">
        <v>45347</v>
      </c>
      <c r="AC63" s="515">
        <v>45713</v>
      </c>
      <c r="AD63" s="510">
        <v>13061001309</v>
      </c>
      <c r="AE63" s="495" t="s">
        <v>3412</v>
      </c>
      <c r="AF63" s="577">
        <v>45115</v>
      </c>
      <c r="AG63" s="515">
        <v>45481</v>
      </c>
      <c r="AH63" s="517">
        <v>14289408551940</v>
      </c>
      <c r="AI63" s="495" t="s">
        <v>3413</v>
      </c>
      <c r="AJ63" s="577">
        <v>45365</v>
      </c>
      <c r="AK63" s="513">
        <v>45729</v>
      </c>
      <c r="AL63" s="594" t="s">
        <v>3420</v>
      </c>
      <c r="AM63" s="520">
        <v>45409</v>
      </c>
      <c r="AN63" s="514">
        <v>45469</v>
      </c>
      <c r="AO63" s="510">
        <v>160467342</v>
      </c>
      <c r="AP63" s="594" t="s">
        <v>3595</v>
      </c>
      <c r="AQ63" s="520">
        <v>45132</v>
      </c>
      <c r="AR63" s="513">
        <v>45498</v>
      </c>
      <c r="AS63" s="604">
        <v>80407085</v>
      </c>
      <c r="AT63" s="505" t="s">
        <v>1580</v>
      </c>
      <c r="AU63" s="596">
        <v>6834517</v>
      </c>
      <c r="AV63" s="596">
        <v>3102109059</v>
      </c>
      <c r="AW63" s="495" t="s">
        <v>3552</v>
      </c>
      <c r="AX63" s="495" t="s">
        <v>3553</v>
      </c>
      <c r="AY63" s="598"/>
      <c r="AZ63" s="505"/>
      <c r="BA63" s="596"/>
      <c r="BB63" s="495"/>
      <c r="BC63" s="495"/>
      <c r="BD63" s="598"/>
      <c r="BE63" s="505"/>
      <c r="BF63" s="596"/>
      <c r="BG63" s="495"/>
      <c r="BH63" s="495"/>
      <c r="BI63" s="493" t="s">
        <v>3256</v>
      </c>
      <c r="BJ63" s="493"/>
      <c r="BK63" s="56">
        <v>402</v>
      </c>
      <c r="BL63" s="644" t="s">
        <v>3981</v>
      </c>
    </row>
    <row r="64" spans="1:64" ht="11.25" customHeight="1" x14ac:dyDescent="0.25">
      <c r="A64" s="487">
        <v>403</v>
      </c>
      <c r="B64" s="488" t="s">
        <v>2522</v>
      </c>
      <c r="C64" s="495" t="s">
        <v>1599</v>
      </c>
      <c r="D64" s="495" t="s">
        <v>3596</v>
      </c>
      <c r="E64" s="495" t="s">
        <v>3409</v>
      </c>
      <c r="F64" s="492">
        <v>2143</v>
      </c>
      <c r="G64" s="492">
        <v>2022</v>
      </c>
      <c r="H64" s="492">
        <v>2023</v>
      </c>
      <c r="I64" s="495" t="s">
        <v>3597</v>
      </c>
      <c r="J64" s="495" t="s">
        <v>1484</v>
      </c>
      <c r="K64" s="591">
        <v>65195835487311</v>
      </c>
      <c r="L64" s="502" t="s">
        <v>2523</v>
      </c>
      <c r="M64" s="492">
        <v>13</v>
      </c>
      <c r="N64" s="492">
        <v>13</v>
      </c>
      <c r="O64" s="492">
        <v>3</v>
      </c>
      <c r="P64" s="502" t="s">
        <v>1487</v>
      </c>
      <c r="Q64" s="503">
        <v>44875</v>
      </c>
      <c r="R64" s="504">
        <v>44877</v>
      </c>
      <c r="S64" s="592" t="s">
        <v>2954</v>
      </c>
      <c r="T64" s="492">
        <v>10027701514</v>
      </c>
      <c r="U64" s="593">
        <v>13</v>
      </c>
      <c r="V64" s="510">
        <v>333113</v>
      </c>
      <c r="W64" s="492" t="s">
        <v>3411</v>
      </c>
      <c r="X64" s="577">
        <v>44883</v>
      </c>
      <c r="Y64" s="513">
        <v>45614</v>
      </c>
      <c r="Z64" s="510">
        <v>11101000608</v>
      </c>
      <c r="AA64" s="502" t="s">
        <v>3412</v>
      </c>
      <c r="AB64" s="577">
        <v>45347</v>
      </c>
      <c r="AC64" s="515">
        <v>45713</v>
      </c>
      <c r="AD64" s="510">
        <v>13061001309</v>
      </c>
      <c r="AE64" s="495" t="s">
        <v>3412</v>
      </c>
      <c r="AF64" s="577">
        <v>45115</v>
      </c>
      <c r="AG64" s="515">
        <v>45481</v>
      </c>
      <c r="AH64" s="517">
        <v>9310009768301</v>
      </c>
      <c r="AI64" s="495" t="s">
        <v>3426</v>
      </c>
      <c r="AJ64" s="577">
        <v>45242</v>
      </c>
      <c r="AK64" s="513">
        <v>45607</v>
      </c>
      <c r="AL64" s="594" t="s">
        <v>3420</v>
      </c>
      <c r="AM64" s="520">
        <v>45408</v>
      </c>
      <c r="AN64" s="514">
        <v>45468</v>
      </c>
      <c r="AO64" s="510" t="s">
        <v>1769</v>
      </c>
      <c r="AP64" s="594" t="s">
        <v>1769</v>
      </c>
      <c r="AQ64" s="520">
        <v>44877</v>
      </c>
      <c r="AR64" s="513">
        <v>45608</v>
      </c>
      <c r="AS64" s="604">
        <v>800126471</v>
      </c>
      <c r="AT64" s="505" t="s">
        <v>3273</v>
      </c>
      <c r="AU64" s="596">
        <v>3118830</v>
      </c>
      <c r="AV64" s="596">
        <v>3203001319</v>
      </c>
      <c r="AW64" s="495" t="s">
        <v>3440</v>
      </c>
      <c r="AX64" s="495" t="s">
        <v>3545</v>
      </c>
      <c r="AY64" s="598"/>
      <c r="AZ64" s="505"/>
      <c r="BA64" s="596"/>
      <c r="BB64" s="495"/>
      <c r="BC64" s="495"/>
      <c r="BD64" s="598"/>
      <c r="BE64" s="505"/>
      <c r="BF64" s="596"/>
      <c r="BG64" s="495"/>
      <c r="BH64" s="495"/>
      <c r="BI64" s="493" t="s">
        <v>3375</v>
      </c>
      <c r="BJ64" s="493"/>
      <c r="BK64" s="606">
        <v>403</v>
      </c>
      <c r="BL64" s="644" t="s">
        <v>3981</v>
      </c>
    </row>
    <row r="65" spans="1:64" ht="11.25" customHeight="1" x14ac:dyDescent="0.25">
      <c r="A65" s="487">
        <v>404</v>
      </c>
      <c r="B65" s="488" t="s">
        <v>2525</v>
      </c>
      <c r="C65" s="495" t="s">
        <v>1599</v>
      </c>
      <c r="D65" s="495" t="s">
        <v>3596</v>
      </c>
      <c r="E65" s="495" t="s">
        <v>3409</v>
      </c>
      <c r="F65" s="492">
        <v>2143</v>
      </c>
      <c r="G65" s="492">
        <v>2022</v>
      </c>
      <c r="H65" s="492">
        <v>2023</v>
      </c>
      <c r="I65" s="495" t="s">
        <v>3597</v>
      </c>
      <c r="J65" s="495" t="s">
        <v>1484</v>
      </c>
      <c r="K65" s="591">
        <v>65195835486709</v>
      </c>
      <c r="L65" s="502" t="s">
        <v>2526</v>
      </c>
      <c r="M65" s="492">
        <v>13</v>
      </c>
      <c r="N65" s="492">
        <v>13</v>
      </c>
      <c r="O65" s="492">
        <v>3</v>
      </c>
      <c r="P65" s="502" t="s">
        <v>1487</v>
      </c>
      <c r="Q65" s="503">
        <v>44875</v>
      </c>
      <c r="R65" s="504">
        <v>44877</v>
      </c>
      <c r="S65" s="592" t="s">
        <v>2954</v>
      </c>
      <c r="T65" s="492">
        <v>10027701093</v>
      </c>
      <c r="U65" s="593">
        <v>13</v>
      </c>
      <c r="V65" s="510">
        <v>333111</v>
      </c>
      <c r="W65" s="492" t="s">
        <v>3411</v>
      </c>
      <c r="X65" s="577">
        <v>44883</v>
      </c>
      <c r="Y65" s="513">
        <v>45614</v>
      </c>
      <c r="Z65" s="510">
        <v>11101000608</v>
      </c>
      <c r="AA65" s="502" t="s">
        <v>3412</v>
      </c>
      <c r="AB65" s="577">
        <v>45347</v>
      </c>
      <c r="AC65" s="515">
        <v>45713</v>
      </c>
      <c r="AD65" s="510">
        <v>13061001309</v>
      </c>
      <c r="AE65" s="495" t="s">
        <v>3412</v>
      </c>
      <c r="AF65" s="577">
        <v>45115</v>
      </c>
      <c r="AG65" s="515">
        <v>45481</v>
      </c>
      <c r="AH65" s="517">
        <v>9310009770101</v>
      </c>
      <c r="AI65" s="495" t="s">
        <v>3426</v>
      </c>
      <c r="AJ65" s="577">
        <v>45242</v>
      </c>
      <c r="AK65" s="513">
        <v>45607</v>
      </c>
      <c r="AL65" s="594" t="s">
        <v>3421</v>
      </c>
      <c r="AM65" s="520" t="e">
        <v>#N/A</v>
      </c>
      <c r="AN65" s="514" t="e">
        <v>#N/A</v>
      </c>
      <c r="AO65" s="510" t="s">
        <v>1769</v>
      </c>
      <c r="AP65" s="594" t="s">
        <v>1769</v>
      </c>
      <c r="AQ65" s="520">
        <v>44877</v>
      </c>
      <c r="AR65" s="513">
        <v>45608</v>
      </c>
      <c r="AS65" s="604">
        <v>800126471</v>
      </c>
      <c r="AT65" s="505" t="s">
        <v>3273</v>
      </c>
      <c r="AU65" s="596">
        <v>3118830</v>
      </c>
      <c r="AV65" s="596">
        <v>3203001319</v>
      </c>
      <c r="AW65" s="495" t="s">
        <v>3440</v>
      </c>
      <c r="AX65" s="495" t="s">
        <v>3441</v>
      </c>
      <c r="AY65" s="598"/>
      <c r="AZ65" s="505"/>
      <c r="BA65" s="596"/>
      <c r="BB65" s="495"/>
      <c r="BC65" s="495"/>
      <c r="BD65" s="598"/>
      <c r="BE65" s="505"/>
      <c r="BF65" s="596"/>
      <c r="BG65" s="495"/>
      <c r="BH65" s="495"/>
      <c r="BI65" s="493" t="s">
        <v>3375</v>
      </c>
      <c r="BJ65" s="493"/>
      <c r="BK65" s="606">
        <v>404</v>
      </c>
      <c r="BL65" s="644" t="s">
        <v>3981</v>
      </c>
    </row>
    <row r="66" spans="1:64" ht="11.25" customHeight="1" x14ac:dyDescent="0.25">
      <c r="A66" s="487">
        <v>405</v>
      </c>
      <c r="B66" s="488" t="s">
        <v>2528</v>
      </c>
      <c r="C66" s="495" t="s">
        <v>1599</v>
      </c>
      <c r="D66" s="495" t="s">
        <v>3596</v>
      </c>
      <c r="E66" s="495" t="s">
        <v>3409</v>
      </c>
      <c r="F66" s="492">
        <v>2143</v>
      </c>
      <c r="G66" s="492">
        <v>2022</v>
      </c>
      <c r="H66" s="492">
        <v>2023</v>
      </c>
      <c r="I66" s="495" t="s">
        <v>3597</v>
      </c>
      <c r="J66" s="495" t="s">
        <v>1484</v>
      </c>
      <c r="K66" s="591">
        <v>65195835486715</v>
      </c>
      <c r="L66" s="502" t="s">
        <v>2529</v>
      </c>
      <c r="M66" s="492">
        <v>13</v>
      </c>
      <c r="N66" s="492">
        <v>13</v>
      </c>
      <c r="O66" s="492">
        <v>3</v>
      </c>
      <c r="P66" s="502" t="s">
        <v>1487</v>
      </c>
      <c r="Q66" s="503">
        <v>44875</v>
      </c>
      <c r="R66" s="504">
        <v>44877</v>
      </c>
      <c r="S66" s="592" t="s">
        <v>2954</v>
      </c>
      <c r="T66" s="492">
        <v>10027701335</v>
      </c>
      <c r="U66" s="593">
        <v>13</v>
      </c>
      <c r="V66" s="510">
        <v>333110</v>
      </c>
      <c r="W66" s="492" t="s">
        <v>3411</v>
      </c>
      <c r="X66" s="577">
        <v>44883</v>
      </c>
      <c r="Y66" s="513">
        <v>45614</v>
      </c>
      <c r="Z66" s="510">
        <v>11101000608</v>
      </c>
      <c r="AA66" s="502" t="s">
        <v>3412</v>
      </c>
      <c r="AB66" s="577">
        <v>45347</v>
      </c>
      <c r="AC66" s="515">
        <v>45713</v>
      </c>
      <c r="AD66" s="510">
        <v>13061001309</v>
      </c>
      <c r="AE66" s="495" t="s">
        <v>3412</v>
      </c>
      <c r="AF66" s="577">
        <v>45115</v>
      </c>
      <c r="AG66" s="515">
        <v>45481</v>
      </c>
      <c r="AH66" s="517">
        <v>9310009776901</v>
      </c>
      <c r="AI66" s="495" t="s">
        <v>3426</v>
      </c>
      <c r="AJ66" s="577">
        <v>45607</v>
      </c>
      <c r="AK66" s="513">
        <v>45607</v>
      </c>
      <c r="AL66" s="594" t="s">
        <v>3420</v>
      </c>
      <c r="AM66" s="520">
        <v>45416</v>
      </c>
      <c r="AN66" s="514">
        <v>45476</v>
      </c>
      <c r="AO66" s="510" t="s">
        <v>1769</v>
      </c>
      <c r="AP66" s="594" t="s">
        <v>1769</v>
      </c>
      <c r="AQ66" s="520">
        <v>44877</v>
      </c>
      <c r="AR66" s="513">
        <v>45608</v>
      </c>
      <c r="AS66" s="604">
        <v>800126471</v>
      </c>
      <c r="AT66" s="505" t="s">
        <v>3273</v>
      </c>
      <c r="AU66" s="596">
        <v>3118830</v>
      </c>
      <c r="AV66" s="596">
        <v>3203001319</v>
      </c>
      <c r="AW66" s="495" t="s">
        <v>3440</v>
      </c>
      <c r="AX66" s="495" t="s">
        <v>3441</v>
      </c>
      <c r="AY66" s="598"/>
      <c r="AZ66" s="505"/>
      <c r="BA66" s="596"/>
      <c r="BB66" s="502"/>
      <c r="BC66" s="495"/>
      <c r="BD66" s="598"/>
      <c r="BE66" s="505"/>
      <c r="BF66" s="596"/>
      <c r="BG66" s="495"/>
      <c r="BH66" s="495"/>
      <c r="BI66" s="493" t="s">
        <v>3375</v>
      </c>
      <c r="BJ66" s="493"/>
      <c r="BK66" s="606">
        <v>405</v>
      </c>
      <c r="BL66" s="644" t="s">
        <v>3981</v>
      </c>
    </row>
    <row r="67" spans="1:64" ht="11.25" customHeight="1" x14ac:dyDescent="0.25">
      <c r="A67" s="487">
        <v>409</v>
      </c>
      <c r="B67" s="488" t="s">
        <v>1708</v>
      </c>
      <c r="C67" s="495" t="s">
        <v>1502</v>
      </c>
      <c r="D67" s="495" t="s">
        <v>3598</v>
      </c>
      <c r="E67" s="495" t="s">
        <v>3409</v>
      </c>
      <c r="F67" s="492">
        <v>5123</v>
      </c>
      <c r="G67" s="492">
        <v>2019</v>
      </c>
      <c r="H67" s="492">
        <v>2020</v>
      </c>
      <c r="I67" s="502" t="s">
        <v>3410</v>
      </c>
      <c r="J67" s="502" t="s">
        <v>1496</v>
      </c>
      <c r="K67" s="73" t="s">
        <v>1709</v>
      </c>
      <c r="L67" s="73" t="s">
        <v>1710</v>
      </c>
      <c r="M67" s="492">
        <v>42</v>
      </c>
      <c r="N67" s="492">
        <v>42</v>
      </c>
      <c r="O67" s="492">
        <v>3</v>
      </c>
      <c r="P67" s="495" t="s">
        <v>1487</v>
      </c>
      <c r="Q67" s="503">
        <v>43643</v>
      </c>
      <c r="R67" s="504">
        <v>43635</v>
      </c>
      <c r="S67" s="592" t="s">
        <v>2954</v>
      </c>
      <c r="T67" s="74">
        <v>10018607154</v>
      </c>
      <c r="U67" s="593">
        <v>42</v>
      </c>
      <c r="V67" s="510">
        <v>372074</v>
      </c>
      <c r="W67" s="492" t="s">
        <v>3411</v>
      </c>
      <c r="X67" s="577">
        <v>45103</v>
      </c>
      <c r="Y67" s="513">
        <v>45834</v>
      </c>
      <c r="Z67" s="510">
        <v>11101000608</v>
      </c>
      <c r="AA67" s="502" t="s">
        <v>3412</v>
      </c>
      <c r="AB67" s="577">
        <v>45347</v>
      </c>
      <c r="AC67" s="515">
        <v>45713</v>
      </c>
      <c r="AD67" s="510">
        <v>13061001309</v>
      </c>
      <c r="AE67" s="495" t="s">
        <v>3412</v>
      </c>
      <c r="AF67" s="577">
        <v>45115</v>
      </c>
      <c r="AG67" s="515">
        <v>45481</v>
      </c>
      <c r="AH67" s="517">
        <v>85836959</v>
      </c>
      <c r="AI67" s="495" t="s">
        <v>3419</v>
      </c>
      <c r="AJ67" s="577">
        <v>45460</v>
      </c>
      <c r="AK67" s="525">
        <v>45825</v>
      </c>
      <c r="AL67" s="594" t="s">
        <v>3420</v>
      </c>
      <c r="AM67" s="520">
        <v>45407</v>
      </c>
      <c r="AN67" s="514">
        <v>45467</v>
      </c>
      <c r="AO67" s="510">
        <v>159676630</v>
      </c>
      <c r="AP67" s="594" t="s">
        <v>3421</v>
      </c>
      <c r="AQ67" s="506">
        <v>45104</v>
      </c>
      <c r="AR67" s="507">
        <v>45470</v>
      </c>
      <c r="AS67" s="608">
        <v>52493549</v>
      </c>
      <c r="AT67" s="505" t="s">
        <v>1711</v>
      </c>
      <c r="AU67" s="596">
        <v>3118830</v>
      </c>
      <c r="AV67" s="596">
        <v>3203001319</v>
      </c>
      <c r="AW67" s="495" t="s">
        <v>3440</v>
      </c>
      <c r="AX67" s="495" t="s">
        <v>3441</v>
      </c>
      <c r="AY67" s="531"/>
      <c r="AZ67" s="531"/>
      <c r="BA67" s="609"/>
      <c r="BB67" s="495"/>
      <c r="BC67" s="495"/>
      <c r="BD67" s="531"/>
      <c r="BE67" s="531"/>
      <c r="BF67" s="609"/>
      <c r="BG67" s="495"/>
      <c r="BH67" s="495"/>
      <c r="BI67" s="493" t="s">
        <v>3265</v>
      </c>
      <c r="BJ67" s="493"/>
      <c r="BK67" s="492">
        <v>409</v>
      </c>
      <c r="BL67" s="644" t="s">
        <v>3981</v>
      </c>
    </row>
    <row r="68" spans="1:64" ht="11.25" customHeight="1" x14ac:dyDescent="0.25">
      <c r="A68" s="528">
        <v>410</v>
      </c>
      <c r="B68" s="488" t="s">
        <v>2355</v>
      </c>
      <c r="C68" s="495" t="s">
        <v>1502</v>
      </c>
      <c r="D68" s="495" t="s">
        <v>3598</v>
      </c>
      <c r="E68" s="495" t="s">
        <v>3409</v>
      </c>
      <c r="F68" s="492">
        <v>5123</v>
      </c>
      <c r="G68" s="492">
        <v>2019</v>
      </c>
      <c r="H68" s="492">
        <v>2019</v>
      </c>
      <c r="I68" s="495" t="s">
        <v>3410</v>
      </c>
      <c r="J68" s="495" t="s">
        <v>1496</v>
      </c>
      <c r="K68" s="591" t="s">
        <v>2356</v>
      </c>
      <c r="L68" s="502" t="s">
        <v>2357</v>
      </c>
      <c r="M68" s="492">
        <v>42</v>
      </c>
      <c r="N68" s="492">
        <v>40</v>
      </c>
      <c r="O68" s="492">
        <v>2</v>
      </c>
      <c r="P68" s="495" t="s">
        <v>1487</v>
      </c>
      <c r="Q68" s="503">
        <v>43503</v>
      </c>
      <c r="R68" s="504">
        <v>43496</v>
      </c>
      <c r="S68" s="592" t="s">
        <v>2954</v>
      </c>
      <c r="T68" s="492">
        <v>10017710842</v>
      </c>
      <c r="U68" s="593">
        <v>42</v>
      </c>
      <c r="V68" s="510">
        <v>342774</v>
      </c>
      <c r="W68" s="492" t="s">
        <v>3411</v>
      </c>
      <c r="X68" s="577">
        <v>44943</v>
      </c>
      <c r="Y68" s="513">
        <v>45674</v>
      </c>
      <c r="Z68" s="510">
        <v>11101000608</v>
      </c>
      <c r="AA68" s="502" t="s">
        <v>3412</v>
      </c>
      <c r="AB68" s="577">
        <v>45347</v>
      </c>
      <c r="AC68" s="515">
        <v>45713</v>
      </c>
      <c r="AD68" s="510">
        <v>13061001309</v>
      </c>
      <c r="AE68" s="495" t="s">
        <v>3412</v>
      </c>
      <c r="AF68" s="577">
        <v>45115</v>
      </c>
      <c r="AG68" s="515">
        <v>45481</v>
      </c>
      <c r="AH68" s="517">
        <v>9310011753401</v>
      </c>
      <c r="AI68" s="495" t="s">
        <v>3426</v>
      </c>
      <c r="AJ68" s="577">
        <v>45327</v>
      </c>
      <c r="AK68" s="513">
        <v>45692</v>
      </c>
      <c r="AL68" s="594" t="s">
        <v>3420</v>
      </c>
      <c r="AM68" s="520">
        <v>45409</v>
      </c>
      <c r="AN68" s="514">
        <v>45469</v>
      </c>
      <c r="AO68" s="510">
        <v>171460117</v>
      </c>
      <c r="AP68" s="594" t="s">
        <v>3421</v>
      </c>
      <c r="AQ68" s="577">
        <v>45323</v>
      </c>
      <c r="AR68" s="513">
        <v>45689</v>
      </c>
      <c r="AS68" s="608">
        <v>52493549</v>
      </c>
      <c r="AT68" s="505" t="s">
        <v>1711</v>
      </c>
      <c r="AU68" s="596">
        <v>3118830</v>
      </c>
      <c r="AV68" s="596">
        <v>3203001319</v>
      </c>
      <c r="AW68" s="495" t="s">
        <v>3440</v>
      </c>
      <c r="AX68" s="495" t="s">
        <v>3495</v>
      </c>
      <c r="AY68" s="600"/>
      <c r="AZ68" s="505"/>
      <c r="BA68" s="609"/>
      <c r="BB68" s="495"/>
      <c r="BC68" s="495"/>
      <c r="BD68" s="505"/>
      <c r="BE68" s="505"/>
      <c r="BF68" s="609"/>
      <c r="BG68" s="495"/>
      <c r="BH68" s="495"/>
      <c r="BI68" s="493" t="s">
        <v>3265</v>
      </c>
      <c r="BJ68" s="493"/>
      <c r="BK68" s="56">
        <v>410</v>
      </c>
      <c r="BL68" s="644" t="s">
        <v>3981</v>
      </c>
    </row>
    <row r="69" spans="1:64" ht="11.25" customHeight="1" x14ac:dyDescent="0.25">
      <c r="A69" s="487">
        <v>412</v>
      </c>
      <c r="B69" s="488" t="s">
        <v>2268</v>
      </c>
      <c r="C69" s="495" t="s">
        <v>1599</v>
      </c>
      <c r="D69" s="495" t="s">
        <v>3557</v>
      </c>
      <c r="E69" s="495" t="s">
        <v>3409</v>
      </c>
      <c r="F69" s="492">
        <v>7200</v>
      </c>
      <c r="G69" s="492">
        <v>2019</v>
      </c>
      <c r="H69" s="492">
        <v>2019</v>
      </c>
      <c r="I69" s="495" t="s">
        <v>3410</v>
      </c>
      <c r="J69" s="495" t="s">
        <v>1496</v>
      </c>
      <c r="K69" s="591" t="s">
        <v>2269</v>
      </c>
      <c r="L69" s="502" t="s">
        <v>2270</v>
      </c>
      <c r="M69" s="492">
        <v>47</v>
      </c>
      <c r="N69" s="492">
        <v>47</v>
      </c>
      <c r="O69" s="492">
        <v>3</v>
      </c>
      <c r="P69" s="502" t="s">
        <v>1487</v>
      </c>
      <c r="Q69" s="503">
        <v>43704</v>
      </c>
      <c r="R69" s="504">
        <v>43699</v>
      </c>
      <c r="S69" s="592" t="s">
        <v>2954</v>
      </c>
      <c r="T69" s="492">
        <v>10019040124</v>
      </c>
      <c r="U69" s="593">
        <v>47</v>
      </c>
      <c r="V69" s="510">
        <v>379777</v>
      </c>
      <c r="W69" s="492" t="s">
        <v>3411</v>
      </c>
      <c r="X69" s="577">
        <v>45146</v>
      </c>
      <c r="Y69" s="513">
        <v>45877</v>
      </c>
      <c r="Z69" s="510">
        <v>11101000608</v>
      </c>
      <c r="AA69" s="502" t="s">
        <v>3412</v>
      </c>
      <c r="AB69" s="577">
        <v>45347</v>
      </c>
      <c r="AC69" s="515">
        <v>45713</v>
      </c>
      <c r="AD69" s="510">
        <v>13061001309</v>
      </c>
      <c r="AE69" s="495" t="s">
        <v>3412</v>
      </c>
      <c r="AF69" s="577">
        <v>45115</v>
      </c>
      <c r="AG69" s="515">
        <v>45481</v>
      </c>
      <c r="AH69" s="517">
        <v>9310007300001</v>
      </c>
      <c r="AI69" s="495" t="s">
        <v>3426</v>
      </c>
      <c r="AJ69" s="577">
        <v>45153</v>
      </c>
      <c r="AK69" s="513">
        <v>45518</v>
      </c>
      <c r="AL69" s="594" t="s">
        <v>3420</v>
      </c>
      <c r="AM69" s="520">
        <v>45456</v>
      </c>
      <c r="AN69" s="514">
        <v>45516</v>
      </c>
      <c r="AO69" s="510">
        <v>167998697</v>
      </c>
      <c r="AP69" s="594" t="s">
        <v>3421</v>
      </c>
      <c r="AQ69" s="520">
        <v>45163</v>
      </c>
      <c r="AR69" s="513">
        <v>45529</v>
      </c>
      <c r="AS69" s="598">
        <v>52493549</v>
      </c>
      <c r="AT69" s="505" t="s">
        <v>1711</v>
      </c>
      <c r="AU69" s="596">
        <v>3118830</v>
      </c>
      <c r="AV69" s="596">
        <v>3203001319</v>
      </c>
      <c r="AW69" s="495" t="s">
        <v>3440</v>
      </c>
      <c r="AX69" s="495" t="s">
        <v>3495</v>
      </c>
      <c r="AY69" s="598"/>
      <c r="AZ69" s="505"/>
      <c r="BA69" s="603"/>
      <c r="BB69" s="496"/>
      <c r="BC69" s="496"/>
      <c r="BD69" s="598"/>
      <c r="BE69" s="505"/>
      <c r="BF69" s="603"/>
      <c r="BG69" s="495"/>
      <c r="BH69" s="495"/>
      <c r="BI69" s="493" t="s">
        <v>3265</v>
      </c>
      <c r="BJ69" s="493"/>
      <c r="BK69" s="56">
        <v>412</v>
      </c>
      <c r="BL69" s="644" t="s">
        <v>3981</v>
      </c>
    </row>
    <row r="70" spans="1:64" ht="11.25" customHeight="1" x14ac:dyDescent="0.25">
      <c r="A70" s="487">
        <v>416</v>
      </c>
      <c r="B70" s="488" t="s">
        <v>2047</v>
      </c>
      <c r="C70" s="495" t="s">
        <v>1490</v>
      </c>
      <c r="D70" s="495" t="s">
        <v>3424</v>
      </c>
      <c r="E70" s="495" t="s">
        <v>3409</v>
      </c>
      <c r="F70" s="492">
        <v>2476</v>
      </c>
      <c r="G70" s="492">
        <v>2010</v>
      </c>
      <c r="H70" s="492">
        <v>2011</v>
      </c>
      <c r="I70" s="495" t="s">
        <v>3425</v>
      </c>
      <c r="J70" s="495" t="s">
        <v>1484</v>
      </c>
      <c r="K70" s="591" t="s">
        <v>2048</v>
      </c>
      <c r="L70" s="502" t="s">
        <v>2049</v>
      </c>
      <c r="M70" s="492">
        <v>12</v>
      </c>
      <c r="N70" s="492">
        <v>12</v>
      </c>
      <c r="O70" s="492">
        <v>2</v>
      </c>
      <c r="P70" s="502" t="s">
        <v>1487</v>
      </c>
      <c r="Q70" s="503">
        <v>41288</v>
      </c>
      <c r="R70" s="504">
        <v>40465</v>
      </c>
      <c r="S70" s="592" t="s">
        <v>2629</v>
      </c>
      <c r="T70" s="492">
        <v>10012841643</v>
      </c>
      <c r="U70" s="593">
        <v>12</v>
      </c>
      <c r="V70" s="510">
        <v>331536</v>
      </c>
      <c r="W70" s="492" t="s">
        <v>3411</v>
      </c>
      <c r="X70" s="577">
        <v>44875</v>
      </c>
      <c r="Y70" s="513">
        <v>45606</v>
      </c>
      <c r="Z70" s="510">
        <v>11101000608</v>
      </c>
      <c r="AA70" s="502" t="s">
        <v>3412</v>
      </c>
      <c r="AB70" s="577">
        <v>45347</v>
      </c>
      <c r="AC70" s="515">
        <v>45713</v>
      </c>
      <c r="AD70" s="510">
        <v>13061001309</v>
      </c>
      <c r="AE70" s="495" t="s">
        <v>3412</v>
      </c>
      <c r="AF70" s="577">
        <v>45115</v>
      </c>
      <c r="AG70" s="515">
        <v>45481</v>
      </c>
      <c r="AH70" s="517">
        <v>4308004510281000</v>
      </c>
      <c r="AI70" s="495" t="s">
        <v>3460</v>
      </c>
      <c r="AJ70" s="577">
        <v>45224</v>
      </c>
      <c r="AK70" s="513">
        <v>45589</v>
      </c>
      <c r="AL70" s="594" t="s">
        <v>3420</v>
      </c>
      <c r="AM70" s="520">
        <v>45408</v>
      </c>
      <c r="AN70" s="514">
        <v>45468</v>
      </c>
      <c r="AO70" s="510">
        <v>169986974</v>
      </c>
      <c r="AP70" s="594" t="s">
        <v>3446</v>
      </c>
      <c r="AQ70" s="520">
        <v>45263</v>
      </c>
      <c r="AR70" s="513">
        <v>45629</v>
      </c>
      <c r="AS70" s="604">
        <v>30290146</v>
      </c>
      <c r="AT70" s="505" t="s">
        <v>2050</v>
      </c>
      <c r="AU70" s="596">
        <v>4753998</v>
      </c>
      <c r="AV70" s="596">
        <v>3207022421</v>
      </c>
      <c r="AW70" s="502" t="s">
        <v>3599</v>
      </c>
      <c r="AX70" s="597" t="s">
        <v>3600</v>
      </c>
      <c r="AY70" s="598"/>
      <c r="AZ70" s="505"/>
      <c r="BA70" s="596"/>
      <c r="BB70" s="495"/>
      <c r="BC70" s="495"/>
      <c r="BD70" s="598"/>
      <c r="BE70" s="505"/>
      <c r="BF70" s="596"/>
      <c r="BG70" s="495"/>
      <c r="BH70" s="495"/>
      <c r="BI70" s="493" t="s">
        <v>3256</v>
      </c>
      <c r="BJ70" s="493"/>
      <c r="BK70" s="56">
        <v>416</v>
      </c>
      <c r="BL70" s="644" t="s">
        <v>3981</v>
      </c>
    </row>
    <row r="71" spans="1:64" ht="11.25" customHeight="1" x14ac:dyDescent="0.25">
      <c r="A71" s="487">
        <v>419</v>
      </c>
      <c r="B71" s="488" t="s">
        <v>2161</v>
      </c>
      <c r="C71" s="495" t="s">
        <v>1509</v>
      </c>
      <c r="D71" s="495" t="s">
        <v>3601</v>
      </c>
      <c r="E71" s="495" t="s">
        <v>3409</v>
      </c>
      <c r="F71" s="492">
        <v>5193</v>
      </c>
      <c r="G71" s="492">
        <v>2015</v>
      </c>
      <c r="H71" s="492">
        <v>2016</v>
      </c>
      <c r="I71" s="502" t="s">
        <v>3410</v>
      </c>
      <c r="J71" s="502" t="s">
        <v>1496</v>
      </c>
      <c r="K71" s="73" t="s">
        <v>2162</v>
      </c>
      <c r="L71" s="73" t="s">
        <v>2163</v>
      </c>
      <c r="M71" s="74">
        <v>42</v>
      </c>
      <c r="N71" s="492">
        <v>40</v>
      </c>
      <c r="O71" s="492">
        <v>1</v>
      </c>
      <c r="P71" s="495" t="s">
        <v>1487</v>
      </c>
      <c r="Q71" s="503">
        <v>42325</v>
      </c>
      <c r="R71" s="504">
        <v>42305</v>
      </c>
      <c r="S71" s="592" t="s">
        <v>2954</v>
      </c>
      <c r="T71" s="74">
        <v>10017263218</v>
      </c>
      <c r="U71" s="593">
        <v>41</v>
      </c>
      <c r="V71" s="510">
        <v>395317</v>
      </c>
      <c r="W71" s="492" t="s">
        <v>3411</v>
      </c>
      <c r="X71" s="577">
        <v>45251</v>
      </c>
      <c r="Y71" s="513">
        <v>45982</v>
      </c>
      <c r="Z71" s="510">
        <v>11101000608</v>
      </c>
      <c r="AA71" s="502" t="s">
        <v>3412</v>
      </c>
      <c r="AB71" s="577">
        <v>45347</v>
      </c>
      <c r="AC71" s="515">
        <v>45713</v>
      </c>
      <c r="AD71" s="510">
        <v>13061001309</v>
      </c>
      <c r="AE71" s="495" t="s">
        <v>3412</v>
      </c>
      <c r="AF71" s="577">
        <v>45115</v>
      </c>
      <c r="AG71" s="515">
        <v>45481</v>
      </c>
      <c r="AH71" s="517">
        <v>86490320</v>
      </c>
      <c r="AI71" s="495" t="s">
        <v>3571</v>
      </c>
      <c r="AJ71" s="577">
        <v>45187</v>
      </c>
      <c r="AK71" s="513">
        <v>45552</v>
      </c>
      <c r="AL71" s="594" t="s">
        <v>3602</v>
      </c>
      <c r="AM71" s="520" t="e">
        <v>#N/A</v>
      </c>
      <c r="AN71" s="514" t="e">
        <v>#N/A</v>
      </c>
      <c r="AO71" s="510">
        <v>169585567</v>
      </c>
      <c r="AP71" s="594" t="s">
        <v>3603</v>
      </c>
      <c r="AQ71" s="520">
        <v>45244</v>
      </c>
      <c r="AR71" s="513">
        <v>45610</v>
      </c>
      <c r="AS71" s="604">
        <v>37935660</v>
      </c>
      <c r="AT71" s="505" t="s">
        <v>3285</v>
      </c>
      <c r="AU71" s="596">
        <v>6201148</v>
      </c>
      <c r="AV71" s="596">
        <v>3106983732</v>
      </c>
      <c r="AW71" s="495" t="s">
        <v>3604</v>
      </c>
      <c r="AX71" s="495" t="s">
        <v>3605</v>
      </c>
      <c r="AY71" s="598">
        <v>71650442</v>
      </c>
      <c r="AZ71" s="505" t="s">
        <v>3289</v>
      </c>
      <c r="BA71" s="596">
        <v>31058120866</v>
      </c>
      <c r="BB71" s="495" t="s">
        <v>3606</v>
      </c>
      <c r="BC71" s="495" t="s">
        <v>3607</v>
      </c>
      <c r="BD71" s="598"/>
      <c r="BE71" s="505"/>
      <c r="BF71" s="596"/>
      <c r="BG71" s="495"/>
      <c r="BH71" s="495"/>
      <c r="BI71" s="493" t="s">
        <v>3256</v>
      </c>
      <c r="BJ71" s="493"/>
      <c r="BK71" s="56">
        <v>419</v>
      </c>
      <c r="BL71" s="644" t="s">
        <v>3981</v>
      </c>
    </row>
    <row r="72" spans="1:64" ht="11.25" customHeight="1" x14ac:dyDescent="0.25">
      <c r="A72" s="487">
        <v>422</v>
      </c>
      <c r="B72" s="488" t="s">
        <v>2343</v>
      </c>
      <c r="C72" s="495" t="s">
        <v>2344</v>
      </c>
      <c r="D72" s="495" t="s">
        <v>3608</v>
      </c>
      <c r="E72" s="495" t="s">
        <v>3409</v>
      </c>
      <c r="F72" s="492">
        <v>6700</v>
      </c>
      <c r="G72" s="492">
        <v>2014</v>
      </c>
      <c r="H72" s="492">
        <v>2014</v>
      </c>
      <c r="I72" s="502" t="s">
        <v>3456</v>
      </c>
      <c r="J72" s="502" t="s">
        <v>1496</v>
      </c>
      <c r="K72" s="73">
        <v>87595220</v>
      </c>
      <c r="L72" s="73" t="s">
        <v>2345</v>
      </c>
      <c r="M72" s="492">
        <v>43</v>
      </c>
      <c r="N72" s="492">
        <v>40</v>
      </c>
      <c r="O72" s="492">
        <v>1</v>
      </c>
      <c r="P72" s="495" t="s">
        <v>1487</v>
      </c>
      <c r="Q72" s="503">
        <v>41918</v>
      </c>
      <c r="R72" s="504">
        <v>41906</v>
      </c>
      <c r="S72" s="592" t="s">
        <v>43</v>
      </c>
      <c r="T72" s="74">
        <v>10008132506</v>
      </c>
      <c r="U72" s="593">
        <v>43</v>
      </c>
      <c r="V72" s="510">
        <v>300003</v>
      </c>
      <c r="W72" s="492" t="s">
        <v>3411</v>
      </c>
      <c r="X72" s="613">
        <v>45398</v>
      </c>
      <c r="Y72" s="525">
        <v>46128</v>
      </c>
      <c r="Z72" s="510">
        <v>11101000608</v>
      </c>
      <c r="AA72" s="502" t="s">
        <v>3412</v>
      </c>
      <c r="AB72" s="577">
        <v>45347</v>
      </c>
      <c r="AC72" s="515">
        <v>45713</v>
      </c>
      <c r="AD72" s="510">
        <v>13061001309</v>
      </c>
      <c r="AE72" s="495" t="s">
        <v>3412</v>
      </c>
      <c r="AF72" s="577">
        <v>45115</v>
      </c>
      <c r="AG72" s="515">
        <v>45481</v>
      </c>
      <c r="AH72" s="517">
        <v>36228063</v>
      </c>
      <c r="AI72" s="495" t="s">
        <v>3558</v>
      </c>
      <c r="AJ72" s="577">
        <v>45194</v>
      </c>
      <c r="AK72" s="513">
        <v>45559</v>
      </c>
      <c r="AL72" s="594" t="s">
        <v>3609</v>
      </c>
      <c r="AM72" s="520" t="e">
        <v>#N/A</v>
      </c>
      <c r="AN72" s="514" t="e">
        <v>#N/A</v>
      </c>
      <c r="AO72" s="510">
        <v>168637280</v>
      </c>
      <c r="AP72" s="594" t="s">
        <v>3609</v>
      </c>
      <c r="AQ72" s="520">
        <v>45195</v>
      </c>
      <c r="AR72" s="513">
        <v>45561</v>
      </c>
      <c r="AS72" s="604">
        <v>19469611</v>
      </c>
      <c r="AT72" s="505" t="s">
        <v>3286</v>
      </c>
      <c r="AU72" s="596">
        <v>7271613</v>
      </c>
      <c r="AV72" s="596">
        <v>3112088657</v>
      </c>
      <c r="AW72" s="495" t="s">
        <v>3610</v>
      </c>
      <c r="AX72" s="495" t="s">
        <v>3611</v>
      </c>
      <c r="AY72" s="598">
        <v>860067203</v>
      </c>
      <c r="AZ72" s="505" t="s">
        <v>3290</v>
      </c>
      <c r="BA72" s="596"/>
      <c r="BB72" s="495"/>
      <c r="BC72" s="495"/>
      <c r="BD72" s="598"/>
      <c r="BE72" s="505"/>
      <c r="BF72" s="596"/>
      <c r="BG72" s="495"/>
      <c r="BH72" s="495"/>
      <c r="BI72" s="493" t="s">
        <v>3256</v>
      </c>
      <c r="BJ72" s="493"/>
      <c r="BK72" s="56">
        <v>422</v>
      </c>
      <c r="BL72" s="644" t="s">
        <v>3981</v>
      </c>
    </row>
    <row r="73" spans="1:64" ht="11.25" customHeight="1" x14ac:dyDescent="0.25">
      <c r="A73" s="487">
        <v>423</v>
      </c>
      <c r="B73" s="488" t="s">
        <v>2116</v>
      </c>
      <c r="C73" s="495" t="s">
        <v>1599</v>
      </c>
      <c r="D73" s="495" t="s">
        <v>3612</v>
      </c>
      <c r="E73" s="495" t="s">
        <v>3613</v>
      </c>
      <c r="F73" s="492">
        <v>2143</v>
      </c>
      <c r="G73" s="492">
        <v>2014</v>
      </c>
      <c r="H73" s="492">
        <v>2015</v>
      </c>
      <c r="I73" s="502" t="s">
        <v>3614</v>
      </c>
      <c r="J73" s="502" t="s">
        <v>1484</v>
      </c>
      <c r="K73" s="73" t="s">
        <v>2117</v>
      </c>
      <c r="L73" s="73" t="s">
        <v>2118</v>
      </c>
      <c r="M73" s="492">
        <v>19</v>
      </c>
      <c r="N73" s="492">
        <v>19</v>
      </c>
      <c r="O73" s="492">
        <v>3</v>
      </c>
      <c r="P73" s="495" t="s">
        <v>1487</v>
      </c>
      <c r="Q73" s="503">
        <v>41969</v>
      </c>
      <c r="R73" s="504">
        <v>41985</v>
      </c>
      <c r="S73" s="592" t="s">
        <v>43</v>
      </c>
      <c r="T73" s="74">
        <v>10009002231</v>
      </c>
      <c r="U73" s="593">
        <v>19</v>
      </c>
      <c r="V73" s="510">
        <v>343141</v>
      </c>
      <c r="W73" s="492" t="s">
        <v>3411</v>
      </c>
      <c r="X73" s="577">
        <v>44944</v>
      </c>
      <c r="Y73" s="513">
        <v>45675</v>
      </c>
      <c r="Z73" s="510">
        <v>11101000608</v>
      </c>
      <c r="AA73" s="502" t="s">
        <v>3412</v>
      </c>
      <c r="AB73" s="577">
        <v>45347</v>
      </c>
      <c r="AC73" s="515">
        <v>45713</v>
      </c>
      <c r="AD73" s="510">
        <v>13061001309</v>
      </c>
      <c r="AE73" s="495" t="s">
        <v>3412</v>
      </c>
      <c r="AF73" s="577">
        <v>45115</v>
      </c>
      <c r="AG73" s="515">
        <v>45481</v>
      </c>
      <c r="AH73" s="517">
        <v>86944880</v>
      </c>
      <c r="AI73" s="495" t="s">
        <v>3419</v>
      </c>
      <c r="AJ73" s="577">
        <v>45271</v>
      </c>
      <c r="AK73" s="513">
        <v>45636</v>
      </c>
      <c r="AL73" s="594" t="s">
        <v>3421</v>
      </c>
      <c r="AM73" s="520">
        <v>45409</v>
      </c>
      <c r="AN73" s="514">
        <v>45469</v>
      </c>
      <c r="AO73" s="510">
        <v>169876420</v>
      </c>
      <c r="AP73" s="594" t="s">
        <v>3421</v>
      </c>
      <c r="AQ73" s="520">
        <v>45258</v>
      </c>
      <c r="AR73" s="513">
        <v>45624</v>
      </c>
      <c r="AS73" s="604">
        <v>830511280</v>
      </c>
      <c r="AT73" s="505" t="s">
        <v>2119</v>
      </c>
      <c r="AU73" s="596">
        <v>4199999</v>
      </c>
      <c r="AV73" s="596">
        <v>3102197573</v>
      </c>
      <c r="AW73" s="495" t="s">
        <v>3615</v>
      </c>
      <c r="AX73" s="495" t="s">
        <v>3616</v>
      </c>
      <c r="AY73" s="598"/>
      <c r="AZ73" s="505"/>
      <c r="BA73" s="596"/>
      <c r="BB73" s="495"/>
      <c r="BC73" s="495"/>
      <c r="BD73" s="598"/>
      <c r="BE73" s="505"/>
      <c r="BF73" s="596"/>
      <c r="BG73" s="495"/>
      <c r="BH73" s="495"/>
      <c r="BI73" s="493" t="s">
        <v>3256</v>
      </c>
      <c r="BJ73" s="493"/>
      <c r="BK73" s="56">
        <v>423</v>
      </c>
      <c r="BL73" s="644" t="s">
        <v>3981</v>
      </c>
    </row>
    <row r="74" spans="1:64" ht="11.25" customHeight="1" x14ac:dyDescent="0.25">
      <c r="A74" s="487">
        <v>424</v>
      </c>
      <c r="B74" s="488" t="s">
        <v>2183</v>
      </c>
      <c r="C74" s="495" t="s">
        <v>1599</v>
      </c>
      <c r="D74" s="495" t="s">
        <v>3612</v>
      </c>
      <c r="E74" s="495" t="s">
        <v>3613</v>
      </c>
      <c r="F74" s="492">
        <v>2146</v>
      </c>
      <c r="G74" s="492">
        <v>2014</v>
      </c>
      <c r="H74" s="492">
        <v>2015</v>
      </c>
      <c r="I74" s="502" t="s">
        <v>3614</v>
      </c>
      <c r="J74" s="502" t="s">
        <v>1484</v>
      </c>
      <c r="K74" s="73" t="s">
        <v>2184</v>
      </c>
      <c r="L74" s="73" t="s">
        <v>2185</v>
      </c>
      <c r="M74" s="492">
        <v>19</v>
      </c>
      <c r="N74" s="492">
        <v>19</v>
      </c>
      <c r="O74" s="492">
        <v>3</v>
      </c>
      <c r="P74" s="495" t="s">
        <v>1487</v>
      </c>
      <c r="Q74" s="503">
        <v>41969</v>
      </c>
      <c r="R74" s="504">
        <v>41992</v>
      </c>
      <c r="S74" s="592" t="s">
        <v>43</v>
      </c>
      <c r="T74" s="74">
        <v>10009002324</v>
      </c>
      <c r="U74" s="593">
        <v>19</v>
      </c>
      <c r="V74" s="510">
        <v>339228</v>
      </c>
      <c r="W74" s="492" t="s">
        <v>3411</v>
      </c>
      <c r="X74" s="577">
        <v>44916</v>
      </c>
      <c r="Y74" s="513">
        <v>45647</v>
      </c>
      <c r="Z74" s="510">
        <v>11101000608</v>
      </c>
      <c r="AA74" s="502" t="s">
        <v>3412</v>
      </c>
      <c r="AB74" s="577">
        <v>45347</v>
      </c>
      <c r="AC74" s="515">
        <v>45713</v>
      </c>
      <c r="AD74" s="510">
        <v>13061001309</v>
      </c>
      <c r="AE74" s="495" t="s">
        <v>3412</v>
      </c>
      <c r="AF74" s="577">
        <v>45115</v>
      </c>
      <c r="AG74" s="515">
        <v>45481</v>
      </c>
      <c r="AH74" s="517">
        <v>86944880</v>
      </c>
      <c r="AI74" s="495" t="s">
        <v>3419</v>
      </c>
      <c r="AJ74" s="577">
        <v>45271</v>
      </c>
      <c r="AK74" s="513">
        <v>45636</v>
      </c>
      <c r="AL74" s="594" t="s">
        <v>3421</v>
      </c>
      <c r="AM74" s="520">
        <v>45419</v>
      </c>
      <c r="AN74" s="514">
        <v>45479</v>
      </c>
      <c r="AO74" s="510">
        <v>169901149</v>
      </c>
      <c r="AP74" s="594" t="s">
        <v>3421</v>
      </c>
      <c r="AQ74" s="520">
        <v>45259</v>
      </c>
      <c r="AR74" s="513">
        <v>45625</v>
      </c>
      <c r="AS74" s="608">
        <v>830511280</v>
      </c>
      <c r="AT74" s="505" t="s">
        <v>2119</v>
      </c>
      <c r="AU74" s="596">
        <v>4256000</v>
      </c>
      <c r="AV74" s="596">
        <v>3208315184</v>
      </c>
      <c r="AW74" s="495" t="s">
        <v>3615</v>
      </c>
      <c r="AX74" s="495" t="s">
        <v>3617</v>
      </c>
      <c r="AY74" s="531"/>
      <c r="AZ74" s="531"/>
      <c r="BA74" s="596">
        <v>3105631311</v>
      </c>
      <c r="BB74" s="495"/>
      <c r="BC74" s="495" t="s">
        <v>3618</v>
      </c>
      <c r="BD74" s="531"/>
      <c r="BE74" s="531"/>
      <c r="BF74" s="596"/>
      <c r="BG74" s="495"/>
      <c r="BH74" s="495"/>
      <c r="BI74" s="493" t="s">
        <v>3256</v>
      </c>
      <c r="BJ74" s="493"/>
      <c r="BK74" s="56">
        <v>424</v>
      </c>
      <c r="BL74" s="644" t="s">
        <v>3981</v>
      </c>
    </row>
    <row r="75" spans="1:64" ht="11.25" customHeight="1" x14ac:dyDescent="0.25">
      <c r="A75" s="487">
        <v>425</v>
      </c>
      <c r="B75" s="488" t="s">
        <v>1918</v>
      </c>
      <c r="C75" s="495" t="s">
        <v>1502</v>
      </c>
      <c r="D75" s="495" t="s">
        <v>3418</v>
      </c>
      <c r="E75" s="495" t="s">
        <v>3409</v>
      </c>
      <c r="F75" s="492">
        <v>5123</v>
      </c>
      <c r="G75" s="492">
        <v>2016</v>
      </c>
      <c r="H75" s="492">
        <v>2017</v>
      </c>
      <c r="I75" s="495" t="s">
        <v>3410</v>
      </c>
      <c r="J75" s="495" t="s">
        <v>1496</v>
      </c>
      <c r="K75" s="591" t="s">
        <v>1919</v>
      </c>
      <c r="L75" s="502" t="s">
        <v>1920</v>
      </c>
      <c r="M75" s="492">
        <v>46</v>
      </c>
      <c r="N75" s="492">
        <v>40</v>
      </c>
      <c r="O75" s="492">
        <v>2</v>
      </c>
      <c r="P75" s="502" t="s">
        <v>1487</v>
      </c>
      <c r="Q75" s="503">
        <v>42726</v>
      </c>
      <c r="R75" s="504">
        <v>42686</v>
      </c>
      <c r="S75" s="592" t="s">
        <v>124</v>
      </c>
      <c r="T75" s="492">
        <v>10012879538</v>
      </c>
      <c r="U75" s="593">
        <v>46</v>
      </c>
      <c r="V75" s="510">
        <v>331822</v>
      </c>
      <c r="W75" s="492" t="s">
        <v>3411</v>
      </c>
      <c r="X75" s="577">
        <v>44876</v>
      </c>
      <c r="Y75" s="513">
        <v>45607</v>
      </c>
      <c r="Z75" s="510">
        <v>11101000608</v>
      </c>
      <c r="AA75" s="502" t="s">
        <v>3412</v>
      </c>
      <c r="AB75" s="577">
        <v>45347</v>
      </c>
      <c r="AC75" s="515">
        <v>45713</v>
      </c>
      <c r="AD75" s="510">
        <v>13061001309</v>
      </c>
      <c r="AE75" s="495" t="s">
        <v>3412</v>
      </c>
      <c r="AF75" s="577">
        <v>45115</v>
      </c>
      <c r="AG75" s="515">
        <v>45481</v>
      </c>
      <c r="AH75" s="517">
        <v>3308005528000000</v>
      </c>
      <c r="AI75" s="495" t="s">
        <v>3460</v>
      </c>
      <c r="AJ75" s="577">
        <v>45267</v>
      </c>
      <c r="AK75" s="513">
        <v>45632</v>
      </c>
      <c r="AL75" s="594" t="s">
        <v>3462</v>
      </c>
      <c r="AM75" s="520">
        <v>45406</v>
      </c>
      <c r="AN75" s="514">
        <v>45466</v>
      </c>
      <c r="AO75" s="510">
        <v>170073850</v>
      </c>
      <c r="AP75" s="594" t="s">
        <v>3462</v>
      </c>
      <c r="AQ75" s="520">
        <v>45406</v>
      </c>
      <c r="AR75" s="513">
        <v>45466</v>
      </c>
      <c r="AS75" s="604">
        <v>53072882</v>
      </c>
      <c r="AT75" s="505" t="s">
        <v>3287</v>
      </c>
      <c r="AU75" s="596">
        <v>7242650</v>
      </c>
      <c r="AV75" s="596">
        <v>3114453373</v>
      </c>
      <c r="AW75" s="495" t="s">
        <v>3619</v>
      </c>
      <c r="AX75" s="495" t="s">
        <v>3464</v>
      </c>
      <c r="AY75" s="598">
        <v>19207770</v>
      </c>
      <c r="AZ75" s="505" t="s">
        <v>3291</v>
      </c>
      <c r="BA75" s="596">
        <v>3213568372</v>
      </c>
      <c r="BB75" s="495" t="s">
        <v>3619</v>
      </c>
      <c r="BC75" s="495" t="s">
        <v>3620</v>
      </c>
      <c r="BD75" s="598">
        <v>1061831</v>
      </c>
      <c r="BE75" s="505" t="s">
        <v>1924</v>
      </c>
      <c r="BF75" s="596">
        <v>3102751658</v>
      </c>
      <c r="BG75" s="495" t="s">
        <v>3619</v>
      </c>
      <c r="BH75" s="495" t="s">
        <v>3621</v>
      </c>
      <c r="BI75" s="493" t="s">
        <v>3256</v>
      </c>
      <c r="BJ75" s="493"/>
      <c r="BK75" s="56">
        <v>425</v>
      </c>
      <c r="BL75" s="644" t="s">
        <v>3981</v>
      </c>
    </row>
    <row r="76" spans="1:64" ht="11.25" customHeight="1" x14ac:dyDescent="0.25">
      <c r="A76" s="487">
        <v>429</v>
      </c>
      <c r="B76" s="488" t="s">
        <v>1784</v>
      </c>
      <c r="C76" s="495" t="s">
        <v>1502</v>
      </c>
      <c r="D76" s="495" t="s">
        <v>3598</v>
      </c>
      <c r="E76" s="495" t="s">
        <v>3409</v>
      </c>
      <c r="F76" s="492">
        <v>5123</v>
      </c>
      <c r="G76" s="492">
        <v>2018</v>
      </c>
      <c r="H76" s="492">
        <v>2019</v>
      </c>
      <c r="I76" s="495" t="s">
        <v>3410</v>
      </c>
      <c r="J76" s="495" t="s">
        <v>1496</v>
      </c>
      <c r="K76" s="591" t="s">
        <v>1785</v>
      </c>
      <c r="L76" s="502" t="s">
        <v>1786</v>
      </c>
      <c r="M76" s="492">
        <v>40</v>
      </c>
      <c r="N76" s="492">
        <v>35</v>
      </c>
      <c r="O76" s="492">
        <v>1</v>
      </c>
      <c r="P76" s="502" t="s">
        <v>1487</v>
      </c>
      <c r="Q76" s="503">
        <v>43494</v>
      </c>
      <c r="R76" s="504">
        <v>43462</v>
      </c>
      <c r="S76" s="592" t="s">
        <v>2954</v>
      </c>
      <c r="T76" s="492">
        <v>10017538042</v>
      </c>
      <c r="U76" s="593">
        <v>40</v>
      </c>
      <c r="V76" s="510">
        <v>345759</v>
      </c>
      <c r="W76" s="492" t="s">
        <v>3411</v>
      </c>
      <c r="X76" s="577">
        <v>44958</v>
      </c>
      <c r="Y76" s="513">
        <v>45689</v>
      </c>
      <c r="Z76" s="510">
        <v>11101000608</v>
      </c>
      <c r="AA76" s="502" t="s">
        <v>3412</v>
      </c>
      <c r="AB76" s="577">
        <v>45347</v>
      </c>
      <c r="AC76" s="515">
        <v>45713</v>
      </c>
      <c r="AD76" s="510">
        <v>13061001309</v>
      </c>
      <c r="AE76" s="495" t="s">
        <v>3412</v>
      </c>
      <c r="AF76" s="577">
        <v>45115</v>
      </c>
      <c r="AG76" s="515">
        <v>45481</v>
      </c>
      <c r="AH76" s="517">
        <v>38615411</v>
      </c>
      <c r="AI76" s="495" t="s">
        <v>3558</v>
      </c>
      <c r="AJ76" s="577">
        <v>45352</v>
      </c>
      <c r="AK76" s="513">
        <v>45716</v>
      </c>
      <c r="AL76" s="594" t="s">
        <v>3544</v>
      </c>
      <c r="AM76" s="520" t="e">
        <v>#N/A</v>
      </c>
      <c r="AN76" s="514" t="e">
        <v>#N/A</v>
      </c>
      <c r="AO76" s="510">
        <v>163918649</v>
      </c>
      <c r="AP76" s="594" t="s">
        <v>3544</v>
      </c>
      <c r="AQ76" s="520">
        <v>45301</v>
      </c>
      <c r="AR76" s="513">
        <v>45667</v>
      </c>
      <c r="AS76" s="595">
        <v>51566660</v>
      </c>
      <c r="AT76" s="505" t="s">
        <v>3288</v>
      </c>
      <c r="AU76" s="596">
        <v>2254028</v>
      </c>
      <c r="AV76" s="596">
        <v>3102345927</v>
      </c>
      <c r="AW76" s="495" t="s">
        <v>3622</v>
      </c>
      <c r="AX76" s="495" t="s">
        <v>3556</v>
      </c>
      <c r="AY76" s="598">
        <v>1015392785</v>
      </c>
      <c r="AZ76" s="505" t="s">
        <v>3280</v>
      </c>
      <c r="BA76" s="596">
        <v>3164967408</v>
      </c>
      <c r="BB76" s="495" t="s">
        <v>3623</v>
      </c>
      <c r="BC76" s="495" t="s">
        <v>3556</v>
      </c>
      <c r="BD76" s="598"/>
      <c r="BE76" s="505"/>
      <c r="BF76" s="596"/>
      <c r="BG76" s="495"/>
      <c r="BH76" s="495"/>
      <c r="BI76" s="493" t="s">
        <v>3256</v>
      </c>
      <c r="BJ76" s="493"/>
      <c r="BK76" s="56">
        <v>429</v>
      </c>
      <c r="BL76" s="644" t="s">
        <v>3981</v>
      </c>
    </row>
    <row r="77" spans="1:64" ht="11.25" customHeight="1" x14ac:dyDescent="0.25">
      <c r="A77" s="487">
        <v>430</v>
      </c>
      <c r="B77" s="488" t="s">
        <v>1713</v>
      </c>
      <c r="C77" s="495" t="s">
        <v>1502</v>
      </c>
      <c r="D77" s="495" t="s">
        <v>3418</v>
      </c>
      <c r="E77" s="495" t="s">
        <v>3409</v>
      </c>
      <c r="F77" s="492">
        <v>5123</v>
      </c>
      <c r="G77" s="492">
        <v>2016</v>
      </c>
      <c r="H77" s="492">
        <v>2017</v>
      </c>
      <c r="I77" s="495" t="s">
        <v>3410</v>
      </c>
      <c r="J77" s="495" t="s">
        <v>1496</v>
      </c>
      <c r="K77" s="591" t="s">
        <v>1714</v>
      </c>
      <c r="L77" s="502" t="s">
        <v>1715</v>
      </c>
      <c r="M77" s="492">
        <v>42</v>
      </c>
      <c r="N77" s="492">
        <v>38</v>
      </c>
      <c r="O77" s="492">
        <v>1</v>
      </c>
      <c r="P77" s="502" t="s">
        <v>1487</v>
      </c>
      <c r="Q77" s="503">
        <v>42606</v>
      </c>
      <c r="R77" s="504">
        <v>42581</v>
      </c>
      <c r="S77" s="592" t="s">
        <v>2954</v>
      </c>
      <c r="T77" s="492">
        <v>10012220762</v>
      </c>
      <c r="U77" s="593">
        <v>42</v>
      </c>
      <c r="V77" s="510">
        <v>316980</v>
      </c>
      <c r="W77" s="492" t="s">
        <v>3411</v>
      </c>
      <c r="X77" s="577">
        <v>44778</v>
      </c>
      <c r="Y77" s="513">
        <v>45509</v>
      </c>
      <c r="Z77" s="510">
        <v>11101000608</v>
      </c>
      <c r="AA77" s="502" t="s">
        <v>3412</v>
      </c>
      <c r="AB77" s="577">
        <v>45347</v>
      </c>
      <c r="AC77" s="515">
        <v>45713</v>
      </c>
      <c r="AD77" s="510">
        <v>13061001309</v>
      </c>
      <c r="AE77" s="495" t="s">
        <v>3412</v>
      </c>
      <c r="AF77" s="577">
        <v>45115</v>
      </c>
      <c r="AG77" s="515">
        <v>45481</v>
      </c>
      <c r="AH77" s="517">
        <v>85888521</v>
      </c>
      <c r="AI77" s="495" t="s">
        <v>3419</v>
      </c>
      <c r="AJ77" s="577">
        <v>45124</v>
      </c>
      <c r="AK77" s="513">
        <v>45489</v>
      </c>
      <c r="AL77" s="594" t="s">
        <v>3420</v>
      </c>
      <c r="AM77" s="520">
        <v>45410</v>
      </c>
      <c r="AN77" s="514">
        <v>45470</v>
      </c>
      <c r="AO77" s="510">
        <v>169936388</v>
      </c>
      <c r="AP77" s="594" t="s">
        <v>3421</v>
      </c>
      <c r="AQ77" s="520">
        <v>45261</v>
      </c>
      <c r="AR77" s="513">
        <v>45627</v>
      </c>
      <c r="AS77" s="595">
        <v>800126471</v>
      </c>
      <c r="AT77" s="505" t="s">
        <v>3273</v>
      </c>
      <c r="AU77" s="596">
        <v>3118830</v>
      </c>
      <c r="AV77" s="596">
        <v>3203001319</v>
      </c>
      <c r="AW77" s="495" t="s">
        <v>3440</v>
      </c>
      <c r="AX77" s="495" t="s">
        <v>3441</v>
      </c>
      <c r="AY77" s="598">
        <v>52493549</v>
      </c>
      <c r="AZ77" s="505" t="s">
        <v>3624</v>
      </c>
      <c r="BA77" s="596">
        <v>3203001319</v>
      </c>
      <c r="BB77" s="495" t="s">
        <v>3440</v>
      </c>
      <c r="BC77" s="495" t="s">
        <v>3441</v>
      </c>
      <c r="BD77" s="598"/>
      <c r="BE77" s="505"/>
      <c r="BF77" s="596"/>
      <c r="BG77" s="495"/>
      <c r="BH77" s="495"/>
      <c r="BI77" s="493" t="s">
        <v>3625</v>
      </c>
      <c r="BJ77" s="605">
        <v>0.2</v>
      </c>
      <c r="BK77" s="56">
        <v>430</v>
      </c>
      <c r="BL77" s="644" t="s">
        <v>3981</v>
      </c>
    </row>
    <row r="78" spans="1:64" ht="11.25" customHeight="1" x14ac:dyDescent="0.25">
      <c r="A78" s="487">
        <v>431</v>
      </c>
      <c r="B78" s="488" t="s">
        <v>1897</v>
      </c>
      <c r="C78" s="495" t="s">
        <v>1502</v>
      </c>
      <c r="D78" s="495" t="s">
        <v>3418</v>
      </c>
      <c r="E78" s="495" t="s">
        <v>3409</v>
      </c>
      <c r="F78" s="492">
        <v>5123</v>
      </c>
      <c r="G78" s="492">
        <v>2016</v>
      </c>
      <c r="H78" s="492">
        <v>2017</v>
      </c>
      <c r="I78" s="495" t="s">
        <v>3410</v>
      </c>
      <c r="J78" s="495" t="s">
        <v>1496</v>
      </c>
      <c r="K78" s="591" t="s">
        <v>1898</v>
      </c>
      <c r="L78" s="502" t="s">
        <v>1899</v>
      </c>
      <c r="M78" s="492">
        <v>44</v>
      </c>
      <c r="N78" s="492">
        <v>40</v>
      </c>
      <c r="O78" s="492">
        <v>1</v>
      </c>
      <c r="P78" s="502" t="s">
        <v>1487</v>
      </c>
      <c r="Q78" s="503">
        <v>42677</v>
      </c>
      <c r="R78" s="504">
        <v>42670</v>
      </c>
      <c r="S78" s="592" t="s">
        <v>2954</v>
      </c>
      <c r="T78" s="492">
        <v>10013760003</v>
      </c>
      <c r="U78" s="593">
        <v>44</v>
      </c>
      <c r="V78" s="510">
        <v>213670</v>
      </c>
      <c r="W78" s="492" t="s">
        <v>3411</v>
      </c>
      <c r="X78" s="577">
        <v>44831</v>
      </c>
      <c r="Y78" s="513">
        <v>45562</v>
      </c>
      <c r="Z78" s="510">
        <v>11101000608</v>
      </c>
      <c r="AA78" s="502" t="s">
        <v>3412</v>
      </c>
      <c r="AB78" s="577">
        <v>45347</v>
      </c>
      <c r="AC78" s="515">
        <v>45713</v>
      </c>
      <c r="AD78" s="510">
        <v>13061001309</v>
      </c>
      <c r="AE78" s="495" t="s">
        <v>3412</v>
      </c>
      <c r="AF78" s="577">
        <v>45115</v>
      </c>
      <c r="AG78" s="515">
        <v>45481</v>
      </c>
      <c r="AH78" s="517">
        <v>9310008488501</v>
      </c>
      <c r="AI78" s="495" t="s">
        <v>3426</v>
      </c>
      <c r="AJ78" s="577">
        <v>45192</v>
      </c>
      <c r="AK78" s="513">
        <v>45557</v>
      </c>
      <c r="AL78" s="594" t="s">
        <v>3420</v>
      </c>
      <c r="AM78" s="520">
        <v>45427</v>
      </c>
      <c r="AN78" s="514">
        <v>45487</v>
      </c>
      <c r="AO78" s="510">
        <v>169264939</v>
      </c>
      <c r="AP78" s="594" t="s">
        <v>3421</v>
      </c>
      <c r="AQ78" s="520">
        <v>45226</v>
      </c>
      <c r="AR78" s="513">
        <v>45592</v>
      </c>
      <c r="AS78" s="595">
        <v>800126471</v>
      </c>
      <c r="AT78" s="505" t="s">
        <v>3273</v>
      </c>
      <c r="AU78" s="596">
        <v>3118830</v>
      </c>
      <c r="AV78" s="596">
        <v>3203001319</v>
      </c>
      <c r="AW78" s="502" t="s">
        <v>3440</v>
      </c>
      <c r="AX78" s="597" t="s">
        <v>3441</v>
      </c>
      <c r="AY78" s="598">
        <v>41493760</v>
      </c>
      <c r="AZ78" s="505" t="s">
        <v>3264</v>
      </c>
      <c r="BA78" s="596">
        <v>3203001319</v>
      </c>
      <c r="BB78" s="495" t="s">
        <v>3440</v>
      </c>
      <c r="BC78" s="495" t="s">
        <v>3495</v>
      </c>
      <c r="BD78" s="598"/>
      <c r="BE78" s="505"/>
      <c r="BF78" s="596"/>
      <c r="BG78" s="495"/>
      <c r="BH78" s="495"/>
      <c r="BI78" s="493" t="s">
        <v>3625</v>
      </c>
      <c r="BJ78" s="605">
        <v>0.2</v>
      </c>
      <c r="BK78" s="56">
        <v>431</v>
      </c>
      <c r="BL78" s="644" t="s">
        <v>3981</v>
      </c>
    </row>
    <row r="79" spans="1:64" ht="11.25" customHeight="1" x14ac:dyDescent="0.25">
      <c r="A79" s="487">
        <v>434</v>
      </c>
      <c r="B79" s="488" t="s">
        <v>1820</v>
      </c>
      <c r="C79" s="495" t="s">
        <v>1599</v>
      </c>
      <c r="D79" s="495" t="s">
        <v>3439</v>
      </c>
      <c r="E79" s="495" t="s">
        <v>3409</v>
      </c>
      <c r="F79" s="492">
        <v>6374</v>
      </c>
      <c r="G79" s="492">
        <v>2017</v>
      </c>
      <c r="H79" s="492">
        <v>2012</v>
      </c>
      <c r="I79" s="495" t="s">
        <v>3410</v>
      </c>
      <c r="J79" s="495" t="s">
        <v>1496</v>
      </c>
      <c r="K79" s="591" t="s">
        <v>1821</v>
      </c>
      <c r="L79" s="502" t="s">
        <v>1822</v>
      </c>
      <c r="M79" s="492">
        <v>61</v>
      </c>
      <c r="N79" s="492">
        <v>53</v>
      </c>
      <c r="O79" s="492">
        <v>2</v>
      </c>
      <c r="P79" s="502" t="s">
        <v>1487</v>
      </c>
      <c r="Q79" s="503">
        <v>42766</v>
      </c>
      <c r="R79" s="504">
        <v>42755</v>
      </c>
      <c r="S79" s="592" t="s">
        <v>2954</v>
      </c>
      <c r="T79" s="492">
        <v>10013296270</v>
      </c>
      <c r="U79" s="593">
        <v>61</v>
      </c>
      <c r="V79" s="510">
        <v>342768</v>
      </c>
      <c r="W79" s="492" t="s">
        <v>3411</v>
      </c>
      <c r="X79" s="577">
        <v>44943</v>
      </c>
      <c r="Y79" s="513">
        <v>45674</v>
      </c>
      <c r="Z79" s="510">
        <v>11101000608</v>
      </c>
      <c r="AA79" s="502" t="s">
        <v>3412</v>
      </c>
      <c r="AB79" s="577">
        <v>45347</v>
      </c>
      <c r="AC79" s="515">
        <v>45713</v>
      </c>
      <c r="AD79" s="510">
        <v>13061001309</v>
      </c>
      <c r="AE79" s="495" t="s">
        <v>3412</v>
      </c>
      <c r="AF79" s="577">
        <v>45115</v>
      </c>
      <c r="AG79" s="515">
        <v>45481</v>
      </c>
      <c r="AH79" s="517">
        <v>9310011287301</v>
      </c>
      <c r="AI79" s="495" t="s">
        <v>3426</v>
      </c>
      <c r="AJ79" s="577">
        <v>45311</v>
      </c>
      <c r="AK79" s="513">
        <v>45676</v>
      </c>
      <c r="AL79" s="594" t="s">
        <v>3420</v>
      </c>
      <c r="AM79" s="520">
        <v>45409</v>
      </c>
      <c r="AN79" s="514">
        <v>45469</v>
      </c>
      <c r="AO79" s="510">
        <v>163918152</v>
      </c>
      <c r="AP79" s="594" t="s">
        <v>3544</v>
      </c>
      <c r="AQ79" s="520">
        <v>45300</v>
      </c>
      <c r="AR79" s="513">
        <v>45666</v>
      </c>
      <c r="AS79" s="595">
        <v>800126471</v>
      </c>
      <c r="AT79" s="505" t="s">
        <v>3273</v>
      </c>
      <c r="AU79" s="596">
        <v>3118830</v>
      </c>
      <c r="AV79" s="596">
        <v>3203001319</v>
      </c>
      <c r="AW79" s="502" t="s">
        <v>3440</v>
      </c>
      <c r="AX79" s="495" t="s">
        <v>3441</v>
      </c>
      <c r="AY79" s="598"/>
      <c r="AZ79" s="505"/>
      <c r="BA79" s="596"/>
      <c r="BB79" s="495"/>
      <c r="BC79" s="495"/>
      <c r="BD79" s="598"/>
      <c r="BE79" s="505"/>
      <c r="BF79" s="596"/>
      <c r="BG79" s="495"/>
      <c r="BH79" s="495"/>
      <c r="BI79" s="493" t="s">
        <v>3375</v>
      </c>
      <c r="BJ79" s="493"/>
      <c r="BK79" s="606">
        <v>434</v>
      </c>
      <c r="BL79" s="644" t="s">
        <v>3981</v>
      </c>
    </row>
    <row r="80" spans="1:64" ht="11.25" customHeight="1" x14ac:dyDescent="0.25">
      <c r="A80" s="487">
        <v>435</v>
      </c>
      <c r="B80" s="488" t="s">
        <v>1847</v>
      </c>
      <c r="C80" s="495" t="s">
        <v>1599</v>
      </c>
      <c r="D80" s="495" t="s">
        <v>3557</v>
      </c>
      <c r="E80" s="495" t="s">
        <v>3409</v>
      </c>
      <c r="F80" s="492">
        <v>7200</v>
      </c>
      <c r="G80" s="492">
        <v>2016</v>
      </c>
      <c r="H80" s="492">
        <v>2017</v>
      </c>
      <c r="I80" s="495" t="s">
        <v>3410</v>
      </c>
      <c r="J80" s="495" t="s">
        <v>1496</v>
      </c>
      <c r="K80" s="591" t="s">
        <v>1848</v>
      </c>
      <c r="L80" s="502" t="s">
        <v>1849</v>
      </c>
      <c r="M80" s="492">
        <v>54</v>
      </c>
      <c r="N80" s="492">
        <v>53</v>
      </c>
      <c r="O80" s="492">
        <v>1</v>
      </c>
      <c r="P80" s="502" t="s">
        <v>1487</v>
      </c>
      <c r="Q80" s="503">
        <v>42726</v>
      </c>
      <c r="R80" s="504">
        <v>42705</v>
      </c>
      <c r="S80" s="592" t="s">
        <v>2954</v>
      </c>
      <c r="T80" s="492">
        <v>10012995675</v>
      </c>
      <c r="U80" s="593">
        <v>54</v>
      </c>
      <c r="V80" s="510">
        <v>327948</v>
      </c>
      <c r="W80" s="492" t="s">
        <v>3411</v>
      </c>
      <c r="X80" s="577">
        <v>44856</v>
      </c>
      <c r="Y80" s="513">
        <v>45587</v>
      </c>
      <c r="Z80" s="510">
        <v>11101000608</v>
      </c>
      <c r="AA80" s="502" t="s">
        <v>3412</v>
      </c>
      <c r="AB80" s="577">
        <v>45347</v>
      </c>
      <c r="AC80" s="515">
        <v>45713</v>
      </c>
      <c r="AD80" s="510">
        <v>13061001309</v>
      </c>
      <c r="AE80" s="495" t="s">
        <v>3412</v>
      </c>
      <c r="AF80" s="577">
        <v>45115</v>
      </c>
      <c r="AG80" s="515">
        <v>45481</v>
      </c>
      <c r="AH80" s="517">
        <v>9310010005201</v>
      </c>
      <c r="AI80" s="495" t="s">
        <v>3426</v>
      </c>
      <c r="AJ80" s="577">
        <v>45260</v>
      </c>
      <c r="AK80" s="513">
        <v>45625</v>
      </c>
      <c r="AL80" s="594" t="s">
        <v>3420</v>
      </c>
      <c r="AM80" s="520">
        <v>45407</v>
      </c>
      <c r="AN80" s="514">
        <v>45467</v>
      </c>
      <c r="AO80" s="510">
        <v>169864052</v>
      </c>
      <c r="AP80" s="594" t="s">
        <v>3421</v>
      </c>
      <c r="AQ80" s="520">
        <v>45258</v>
      </c>
      <c r="AR80" s="513">
        <v>45624</v>
      </c>
      <c r="AS80" s="595">
        <v>800126471</v>
      </c>
      <c r="AT80" s="505" t="s">
        <v>3273</v>
      </c>
      <c r="AU80" s="596">
        <v>3118830</v>
      </c>
      <c r="AV80" s="596">
        <v>3203001319</v>
      </c>
      <c r="AW80" s="502" t="s">
        <v>3440</v>
      </c>
      <c r="AX80" s="597" t="s">
        <v>3441</v>
      </c>
      <c r="AY80" s="598"/>
      <c r="AZ80" s="505"/>
      <c r="BA80" s="596"/>
      <c r="BB80" s="495"/>
      <c r="BC80" s="495"/>
      <c r="BD80" s="598"/>
      <c r="BE80" s="505"/>
      <c r="BF80" s="596"/>
      <c r="BG80" s="495"/>
      <c r="BH80" s="495"/>
      <c r="BI80" s="493" t="s">
        <v>3375</v>
      </c>
      <c r="BJ80" s="493"/>
      <c r="BK80" s="606">
        <v>435</v>
      </c>
      <c r="BL80" s="644" t="s">
        <v>3981</v>
      </c>
    </row>
    <row r="81" spans="1:64" ht="11.25" customHeight="1" x14ac:dyDescent="0.25">
      <c r="A81" s="487">
        <v>436</v>
      </c>
      <c r="B81" s="488" t="s">
        <v>1724</v>
      </c>
      <c r="C81" s="495" t="s">
        <v>1599</v>
      </c>
      <c r="D81" s="495" t="s">
        <v>3557</v>
      </c>
      <c r="E81" s="495" t="s">
        <v>3409</v>
      </c>
      <c r="F81" s="492">
        <v>7200</v>
      </c>
      <c r="G81" s="492">
        <v>2017</v>
      </c>
      <c r="H81" s="492">
        <v>2016</v>
      </c>
      <c r="I81" s="495" t="s">
        <v>3410</v>
      </c>
      <c r="J81" s="495" t="s">
        <v>1496</v>
      </c>
      <c r="K81" s="591" t="s">
        <v>1725</v>
      </c>
      <c r="L81" s="502" t="s">
        <v>1726</v>
      </c>
      <c r="M81" s="492">
        <v>54</v>
      </c>
      <c r="N81" s="492">
        <v>53</v>
      </c>
      <c r="O81" s="492">
        <v>1</v>
      </c>
      <c r="P81" s="502" t="s">
        <v>1487</v>
      </c>
      <c r="Q81" s="503">
        <v>42766</v>
      </c>
      <c r="R81" s="504">
        <v>42754</v>
      </c>
      <c r="S81" s="592" t="s">
        <v>2954</v>
      </c>
      <c r="T81" s="492">
        <v>10013285681</v>
      </c>
      <c r="U81" s="593">
        <v>54</v>
      </c>
      <c r="V81" s="510">
        <v>342770</v>
      </c>
      <c r="W81" s="492" t="s">
        <v>3411</v>
      </c>
      <c r="X81" s="577">
        <v>44943</v>
      </c>
      <c r="Y81" s="513">
        <v>45674</v>
      </c>
      <c r="Z81" s="510">
        <v>11101000608</v>
      </c>
      <c r="AA81" s="502" t="s">
        <v>3412</v>
      </c>
      <c r="AB81" s="577">
        <v>45347</v>
      </c>
      <c r="AC81" s="515">
        <v>45713</v>
      </c>
      <c r="AD81" s="510">
        <v>13061001309</v>
      </c>
      <c r="AE81" s="495" t="s">
        <v>3412</v>
      </c>
      <c r="AF81" s="577">
        <v>45115</v>
      </c>
      <c r="AG81" s="515">
        <v>45481</v>
      </c>
      <c r="AH81" s="517">
        <v>9310011285301</v>
      </c>
      <c r="AI81" s="495" t="s">
        <v>3426</v>
      </c>
      <c r="AJ81" s="577">
        <v>45309</v>
      </c>
      <c r="AK81" s="513">
        <v>45674</v>
      </c>
      <c r="AL81" s="594" t="s">
        <v>3420</v>
      </c>
      <c r="AM81" s="520">
        <v>45409</v>
      </c>
      <c r="AN81" s="514">
        <v>45469</v>
      </c>
      <c r="AO81" s="510">
        <v>171189740</v>
      </c>
      <c r="AP81" s="594" t="s">
        <v>3467</v>
      </c>
      <c r="AQ81" s="520">
        <v>45310</v>
      </c>
      <c r="AR81" s="513">
        <v>45676</v>
      </c>
      <c r="AS81" s="595">
        <v>800126471</v>
      </c>
      <c r="AT81" s="505" t="s">
        <v>3273</v>
      </c>
      <c r="AU81" s="596">
        <v>3118830</v>
      </c>
      <c r="AV81" s="596">
        <v>3203001319</v>
      </c>
      <c r="AW81" s="502" t="s">
        <v>3440</v>
      </c>
      <c r="AX81" s="495" t="s">
        <v>3441</v>
      </c>
      <c r="AY81" s="598"/>
      <c r="AZ81" s="505"/>
      <c r="BA81" s="596"/>
      <c r="BB81" s="495"/>
      <c r="BC81" s="495"/>
      <c r="BD81" s="598"/>
      <c r="BE81" s="505"/>
      <c r="BF81" s="596"/>
      <c r="BG81" s="495"/>
      <c r="BH81" s="495"/>
      <c r="BI81" s="493" t="s">
        <v>3375</v>
      </c>
      <c r="BJ81" s="493"/>
      <c r="BK81" s="606">
        <v>436</v>
      </c>
      <c r="BL81" s="644" t="s">
        <v>3981</v>
      </c>
    </row>
    <row r="82" spans="1:64" ht="11.25" customHeight="1" x14ac:dyDescent="0.25">
      <c r="A82" s="487">
        <v>437</v>
      </c>
      <c r="B82" s="488" t="s">
        <v>1910</v>
      </c>
      <c r="C82" s="495" t="s">
        <v>1502</v>
      </c>
      <c r="D82" s="495" t="s">
        <v>3418</v>
      </c>
      <c r="E82" s="495" t="s">
        <v>3409</v>
      </c>
      <c r="F82" s="492">
        <v>5123</v>
      </c>
      <c r="G82" s="492">
        <v>2017</v>
      </c>
      <c r="H82" s="492">
        <v>2017</v>
      </c>
      <c r="I82" s="495" t="s">
        <v>3410</v>
      </c>
      <c r="J82" s="495" t="s">
        <v>1496</v>
      </c>
      <c r="K82" s="591" t="s">
        <v>1911</v>
      </c>
      <c r="L82" s="502" t="s">
        <v>1912</v>
      </c>
      <c r="M82" s="492">
        <v>42</v>
      </c>
      <c r="N82" s="492">
        <v>40</v>
      </c>
      <c r="O82" s="492">
        <v>1</v>
      </c>
      <c r="P82" s="502" t="s">
        <v>1487</v>
      </c>
      <c r="Q82" s="503">
        <v>42801</v>
      </c>
      <c r="R82" s="504">
        <v>42794</v>
      </c>
      <c r="S82" s="592" t="s">
        <v>2954</v>
      </c>
      <c r="T82" s="492">
        <v>10013525915</v>
      </c>
      <c r="U82" s="593">
        <v>42</v>
      </c>
      <c r="V82" s="510">
        <v>343699</v>
      </c>
      <c r="W82" s="492" t="s">
        <v>3411</v>
      </c>
      <c r="X82" s="577">
        <v>44990</v>
      </c>
      <c r="Y82" s="513">
        <v>45721</v>
      </c>
      <c r="Z82" s="510">
        <v>11101000608</v>
      </c>
      <c r="AA82" s="502" t="s">
        <v>3412</v>
      </c>
      <c r="AB82" s="577">
        <v>45347</v>
      </c>
      <c r="AC82" s="515">
        <v>45713</v>
      </c>
      <c r="AD82" s="510">
        <v>13061001309</v>
      </c>
      <c r="AE82" s="495" t="s">
        <v>3412</v>
      </c>
      <c r="AF82" s="577">
        <v>45115</v>
      </c>
      <c r="AG82" s="515">
        <v>45481</v>
      </c>
      <c r="AH82" s="517">
        <v>9310012210701</v>
      </c>
      <c r="AI82" s="495" t="s">
        <v>3426</v>
      </c>
      <c r="AJ82" s="577">
        <v>45350</v>
      </c>
      <c r="AK82" s="513">
        <v>45715</v>
      </c>
      <c r="AL82" s="594" t="s">
        <v>3420</v>
      </c>
      <c r="AM82" s="520">
        <v>45409</v>
      </c>
      <c r="AN82" s="514">
        <v>45469</v>
      </c>
      <c r="AO82" s="510">
        <v>171394458</v>
      </c>
      <c r="AP82" s="594" t="s">
        <v>3421</v>
      </c>
      <c r="AQ82" s="520">
        <v>45320</v>
      </c>
      <c r="AR82" s="513">
        <v>45686</v>
      </c>
      <c r="AS82" s="595">
        <v>800126471</v>
      </c>
      <c r="AT82" s="505" t="s">
        <v>3273</v>
      </c>
      <c r="AU82" s="596">
        <v>3118830</v>
      </c>
      <c r="AV82" s="596">
        <v>3203001319</v>
      </c>
      <c r="AW82" s="502" t="s">
        <v>3440</v>
      </c>
      <c r="AX82" s="495" t="s">
        <v>3441</v>
      </c>
      <c r="AY82" s="598"/>
      <c r="AZ82" s="505"/>
      <c r="BA82" s="596"/>
      <c r="BB82" s="495"/>
      <c r="BC82" s="495"/>
      <c r="BD82" s="598"/>
      <c r="BE82" s="505"/>
      <c r="BF82" s="596"/>
      <c r="BG82" s="495"/>
      <c r="BH82" s="495"/>
      <c r="BI82" s="493" t="s">
        <v>3375</v>
      </c>
      <c r="BJ82" s="493"/>
      <c r="BK82" s="606">
        <v>437</v>
      </c>
      <c r="BL82" s="644" t="s">
        <v>3981</v>
      </c>
    </row>
    <row r="83" spans="1:64" ht="11.25" customHeight="1" x14ac:dyDescent="0.25">
      <c r="A83" s="487">
        <v>438</v>
      </c>
      <c r="B83" s="488" t="s">
        <v>1906</v>
      </c>
      <c r="C83" s="495" t="s">
        <v>1502</v>
      </c>
      <c r="D83" s="495" t="s">
        <v>3418</v>
      </c>
      <c r="E83" s="495" t="s">
        <v>3409</v>
      </c>
      <c r="F83" s="492">
        <v>5123</v>
      </c>
      <c r="G83" s="492">
        <v>2017</v>
      </c>
      <c r="H83" s="492">
        <v>2017</v>
      </c>
      <c r="I83" s="495" t="s">
        <v>3410</v>
      </c>
      <c r="J83" s="495" t="s">
        <v>1496</v>
      </c>
      <c r="K83" s="591" t="s">
        <v>1907</v>
      </c>
      <c r="L83" s="502" t="s">
        <v>1908</v>
      </c>
      <c r="M83" s="492">
        <v>42</v>
      </c>
      <c r="N83" s="492">
        <v>40</v>
      </c>
      <c r="O83" s="492">
        <v>1</v>
      </c>
      <c r="P83" s="502" t="s">
        <v>1487</v>
      </c>
      <c r="Q83" s="503">
        <v>42803</v>
      </c>
      <c r="R83" s="504">
        <v>42798</v>
      </c>
      <c r="S83" s="592" t="s">
        <v>2954</v>
      </c>
      <c r="T83" s="492">
        <v>10013556072</v>
      </c>
      <c r="U83" s="593">
        <v>42</v>
      </c>
      <c r="V83" s="510">
        <v>349283</v>
      </c>
      <c r="W83" s="492" t="s">
        <v>3411</v>
      </c>
      <c r="X83" s="577">
        <v>44990</v>
      </c>
      <c r="Y83" s="513">
        <v>45721</v>
      </c>
      <c r="Z83" s="510">
        <v>11101000608</v>
      </c>
      <c r="AA83" s="502" t="s">
        <v>3412</v>
      </c>
      <c r="AB83" s="577">
        <v>45347</v>
      </c>
      <c r="AC83" s="515">
        <v>45713</v>
      </c>
      <c r="AD83" s="510">
        <v>13061001309</v>
      </c>
      <c r="AE83" s="495" t="s">
        <v>3412</v>
      </c>
      <c r="AF83" s="577">
        <v>45115</v>
      </c>
      <c r="AG83" s="515">
        <v>45481</v>
      </c>
      <c r="AH83" s="517">
        <v>9310012413301</v>
      </c>
      <c r="AI83" s="495" t="s">
        <v>3426</v>
      </c>
      <c r="AJ83" s="577">
        <v>45354</v>
      </c>
      <c r="AK83" s="513">
        <v>45719</v>
      </c>
      <c r="AL83" s="594" t="s">
        <v>3420</v>
      </c>
      <c r="AM83" s="520">
        <v>45409</v>
      </c>
      <c r="AN83" s="514">
        <v>45469</v>
      </c>
      <c r="AO83" s="510">
        <v>172085074</v>
      </c>
      <c r="AP83" s="594" t="s">
        <v>3421</v>
      </c>
      <c r="AQ83" s="520">
        <v>45350</v>
      </c>
      <c r="AR83" s="513">
        <v>45716</v>
      </c>
      <c r="AS83" s="595">
        <v>800126471</v>
      </c>
      <c r="AT83" s="505" t="s">
        <v>3273</v>
      </c>
      <c r="AU83" s="596">
        <v>3118830</v>
      </c>
      <c r="AV83" s="596">
        <v>3203001319</v>
      </c>
      <c r="AW83" s="502" t="s">
        <v>3440</v>
      </c>
      <c r="AX83" s="495" t="s">
        <v>3441</v>
      </c>
      <c r="AY83" s="598"/>
      <c r="AZ83" s="505"/>
      <c r="BA83" s="596"/>
      <c r="BB83" s="502"/>
      <c r="BC83" s="495"/>
      <c r="BD83" s="598"/>
      <c r="BE83" s="505"/>
      <c r="BF83" s="596"/>
      <c r="BG83" s="502"/>
      <c r="BH83" s="495"/>
      <c r="BI83" s="493" t="s">
        <v>3375</v>
      </c>
      <c r="BJ83" s="493"/>
      <c r="BK83" s="606">
        <v>438</v>
      </c>
      <c r="BL83" s="644" t="s">
        <v>3981</v>
      </c>
    </row>
    <row r="84" spans="1:64" ht="11.25" customHeight="1" x14ac:dyDescent="0.25">
      <c r="A84" s="487">
        <v>439</v>
      </c>
      <c r="B84" s="488" t="s">
        <v>1760</v>
      </c>
      <c r="C84" s="495" t="s">
        <v>1502</v>
      </c>
      <c r="D84" s="495" t="s">
        <v>3418</v>
      </c>
      <c r="E84" s="495" t="s">
        <v>3409</v>
      </c>
      <c r="F84" s="492">
        <v>5123</v>
      </c>
      <c r="G84" s="492">
        <v>2017</v>
      </c>
      <c r="H84" s="492">
        <v>2017</v>
      </c>
      <c r="I84" s="495" t="s">
        <v>3410</v>
      </c>
      <c r="J84" s="495" t="s">
        <v>1496</v>
      </c>
      <c r="K84" s="591" t="s">
        <v>1761</v>
      </c>
      <c r="L84" s="502" t="s">
        <v>1762</v>
      </c>
      <c r="M84" s="492">
        <v>42</v>
      </c>
      <c r="N84" s="492">
        <v>37</v>
      </c>
      <c r="O84" s="492">
        <v>1</v>
      </c>
      <c r="P84" s="502" t="s">
        <v>1487</v>
      </c>
      <c r="Q84" s="503">
        <v>42803</v>
      </c>
      <c r="R84" s="504">
        <v>42794</v>
      </c>
      <c r="S84" s="592" t="s">
        <v>2954</v>
      </c>
      <c r="T84" s="492">
        <v>10013526003</v>
      </c>
      <c r="U84" s="593">
        <v>42</v>
      </c>
      <c r="V84" s="510">
        <v>349256</v>
      </c>
      <c r="W84" s="492" t="s">
        <v>3411</v>
      </c>
      <c r="X84" s="577">
        <v>44990</v>
      </c>
      <c r="Y84" s="513">
        <v>45721</v>
      </c>
      <c r="Z84" s="510">
        <v>11101000608</v>
      </c>
      <c r="AA84" s="502" t="s">
        <v>3412</v>
      </c>
      <c r="AB84" s="577">
        <v>45347</v>
      </c>
      <c r="AC84" s="515">
        <v>45713</v>
      </c>
      <c r="AD84" s="510">
        <v>13061001309</v>
      </c>
      <c r="AE84" s="495" t="s">
        <v>3412</v>
      </c>
      <c r="AF84" s="577">
        <v>45115</v>
      </c>
      <c r="AG84" s="515">
        <v>45481</v>
      </c>
      <c r="AH84" s="517">
        <v>85888523</v>
      </c>
      <c r="AI84" s="495" t="s">
        <v>3419</v>
      </c>
      <c r="AJ84" s="577">
        <v>45113</v>
      </c>
      <c r="AK84" s="513">
        <v>45488</v>
      </c>
      <c r="AL84" s="594" t="s">
        <v>3420</v>
      </c>
      <c r="AM84" s="520">
        <v>45430</v>
      </c>
      <c r="AN84" s="514">
        <v>45490</v>
      </c>
      <c r="AO84" s="510">
        <v>160296019</v>
      </c>
      <c r="AP84" s="594" t="s">
        <v>3559</v>
      </c>
      <c r="AQ84" s="520">
        <v>45121</v>
      </c>
      <c r="AR84" s="513">
        <v>45487</v>
      </c>
      <c r="AS84" s="595">
        <v>800126471</v>
      </c>
      <c r="AT84" s="505" t="s">
        <v>3273</v>
      </c>
      <c r="AU84" s="614">
        <v>3118830</v>
      </c>
      <c r="AV84" s="596">
        <v>3203001319</v>
      </c>
      <c r="AW84" s="495" t="s">
        <v>3440</v>
      </c>
      <c r="AX84" s="597" t="s">
        <v>3441</v>
      </c>
      <c r="AY84" s="598"/>
      <c r="AZ84" s="505"/>
      <c r="BA84" s="596"/>
      <c r="BB84" s="495"/>
      <c r="BC84" s="597"/>
      <c r="BD84" s="598"/>
      <c r="BE84" s="505"/>
      <c r="BF84" s="596"/>
      <c r="BG84" s="495"/>
      <c r="BH84" s="495"/>
      <c r="BI84" s="493" t="s">
        <v>3375</v>
      </c>
      <c r="BJ84" s="493"/>
      <c r="BK84" s="606">
        <v>439</v>
      </c>
      <c r="BL84" s="644" t="s">
        <v>3981</v>
      </c>
    </row>
    <row r="85" spans="1:64" ht="11.25" customHeight="1" x14ac:dyDescent="0.25">
      <c r="A85" s="487">
        <v>440</v>
      </c>
      <c r="B85" s="488" t="s">
        <v>2065</v>
      </c>
      <c r="C85" s="495" t="s">
        <v>1502</v>
      </c>
      <c r="D85" s="495" t="s">
        <v>3418</v>
      </c>
      <c r="E85" s="495" t="s">
        <v>3409</v>
      </c>
      <c r="F85" s="492">
        <v>5123</v>
      </c>
      <c r="G85" s="492">
        <v>2017</v>
      </c>
      <c r="H85" s="492">
        <v>2018</v>
      </c>
      <c r="I85" s="495" t="s">
        <v>3410</v>
      </c>
      <c r="J85" s="495" t="s">
        <v>1496</v>
      </c>
      <c r="K85" s="591" t="s">
        <v>2066</v>
      </c>
      <c r="L85" s="502" t="s">
        <v>2067</v>
      </c>
      <c r="M85" s="492">
        <v>42</v>
      </c>
      <c r="N85" s="492">
        <v>37</v>
      </c>
      <c r="O85" s="492">
        <v>1</v>
      </c>
      <c r="P85" s="502" t="s">
        <v>1487</v>
      </c>
      <c r="Q85" s="503">
        <v>42920</v>
      </c>
      <c r="R85" s="504">
        <v>42901</v>
      </c>
      <c r="S85" s="592" t="s">
        <v>2954</v>
      </c>
      <c r="T85" s="492">
        <v>10014134902</v>
      </c>
      <c r="U85" s="593">
        <v>42</v>
      </c>
      <c r="V85" s="510">
        <v>372073</v>
      </c>
      <c r="W85" s="492" t="s">
        <v>3411</v>
      </c>
      <c r="X85" s="577">
        <v>45103</v>
      </c>
      <c r="Y85" s="513">
        <v>45834</v>
      </c>
      <c r="Z85" s="510">
        <v>11101000608</v>
      </c>
      <c r="AA85" s="502" t="s">
        <v>3412</v>
      </c>
      <c r="AB85" s="577">
        <v>45347</v>
      </c>
      <c r="AC85" s="515">
        <v>45713</v>
      </c>
      <c r="AD85" s="510">
        <v>13061001309</v>
      </c>
      <c r="AE85" s="495" t="s">
        <v>3412</v>
      </c>
      <c r="AF85" s="577">
        <v>45115</v>
      </c>
      <c r="AG85" s="515">
        <v>45481</v>
      </c>
      <c r="AH85" s="517">
        <v>9310007793301</v>
      </c>
      <c r="AI85" s="495" t="s">
        <v>3426</v>
      </c>
      <c r="AJ85" s="577">
        <v>45163</v>
      </c>
      <c r="AK85" s="513">
        <v>45531</v>
      </c>
      <c r="AL85" s="594" t="s">
        <v>3420</v>
      </c>
      <c r="AM85" s="520">
        <v>45456</v>
      </c>
      <c r="AN85" s="514">
        <v>45516</v>
      </c>
      <c r="AO85" s="510">
        <v>168086913</v>
      </c>
      <c r="AP85" s="594" t="s">
        <v>3421</v>
      </c>
      <c r="AQ85" s="520">
        <v>45168</v>
      </c>
      <c r="AR85" s="513">
        <v>45534</v>
      </c>
      <c r="AS85" s="595">
        <v>800126471</v>
      </c>
      <c r="AT85" s="505" t="s">
        <v>3273</v>
      </c>
      <c r="AU85" s="596">
        <v>3118830</v>
      </c>
      <c r="AV85" s="596">
        <v>3203001319</v>
      </c>
      <c r="AW85" s="495" t="s">
        <v>3440</v>
      </c>
      <c r="AX85" s="495" t="s">
        <v>3441</v>
      </c>
      <c r="AY85" s="598"/>
      <c r="AZ85" s="505"/>
      <c r="BA85" s="596"/>
      <c r="BB85" s="495"/>
      <c r="BC85" s="495"/>
      <c r="BD85" s="598"/>
      <c r="BE85" s="505"/>
      <c r="BF85" s="596"/>
      <c r="BG85" s="495"/>
      <c r="BH85" s="495"/>
      <c r="BI85" s="493" t="s">
        <v>3375</v>
      </c>
      <c r="BJ85" s="493"/>
      <c r="BK85" s="606">
        <v>440</v>
      </c>
      <c r="BL85" s="644" t="s">
        <v>3981</v>
      </c>
    </row>
    <row r="86" spans="1:64" ht="11.25" customHeight="1" x14ac:dyDescent="0.25">
      <c r="A86" s="487">
        <v>441</v>
      </c>
      <c r="B86" s="488" t="s">
        <v>2088</v>
      </c>
      <c r="C86" s="495" t="s">
        <v>1502</v>
      </c>
      <c r="D86" s="495" t="s">
        <v>3418</v>
      </c>
      <c r="E86" s="495" t="s">
        <v>3409</v>
      </c>
      <c r="F86" s="492">
        <v>5123</v>
      </c>
      <c r="G86" s="492">
        <v>2017</v>
      </c>
      <c r="H86" s="492">
        <v>2018</v>
      </c>
      <c r="I86" s="495" t="s">
        <v>3410</v>
      </c>
      <c r="J86" s="495" t="s">
        <v>1496</v>
      </c>
      <c r="K86" s="591" t="s">
        <v>2089</v>
      </c>
      <c r="L86" s="502" t="s">
        <v>2090</v>
      </c>
      <c r="M86" s="492">
        <v>42</v>
      </c>
      <c r="N86" s="492">
        <v>37</v>
      </c>
      <c r="O86" s="492">
        <v>1</v>
      </c>
      <c r="P86" s="502" t="s">
        <v>1487</v>
      </c>
      <c r="Q86" s="503">
        <v>42933</v>
      </c>
      <c r="R86" s="504">
        <v>42923</v>
      </c>
      <c r="S86" s="592" t="s">
        <v>2954</v>
      </c>
      <c r="T86" s="492">
        <v>10014252797</v>
      </c>
      <c r="U86" s="593">
        <v>42</v>
      </c>
      <c r="V86" s="510">
        <v>373133</v>
      </c>
      <c r="W86" s="492" t="s">
        <v>3411</v>
      </c>
      <c r="X86" s="577">
        <v>45127</v>
      </c>
      <c r="Y86" s="513">
        <v>45858</v>
      </c>
      <c r="Z86" s="510">
        <v>11101000608</v>
      </c>
      <c r="AA86" s="502" t="s">
        <v>3412</v>
      </c>
      <c r="AB86" s="577">
        <v>45347</v>
      </c>
      <c r="AC86" s="515">
        <v>45713</v>
      </c>
      <c r="AD86" s="510">
        <v>13061001309</v>
      </c>
      <c r="AE86" s="495" t="s">
        <v>3412</v>
      </c>
      <c r="AF86" s="577">
        <v>45115</v>
      </c>
      <c r="AG86" s="515">
        <v>45481</v>
      </c>
      <c r="AH86" s="517">
        <v>85638304</v>
      </c>
      <c r="AI86" s="495" t="s">
        <v>3419</v>
      </c>
      <c r="AJ86" s="577">
        <v>45056</v>
      </c>
      <c r="AK86" s="525">
        <v>45788</v>
      </c>
      <c r="AL86" s="594" t="s">
        <v>3420</v>
      </c>
      <c r="AM86" s="520">
        <v>45409</v>
      </c>
      <c r="AN86" s="514">
        <v>45469</v>
      </c>
      <c r="AO86" s="510">
        <v>160514137</v>
      </c>
      <c r="AP86" s="594" t="s">
        <v>3421</v>
      </c>
      <c r="AQ86" s="520">
        <v>45129</v>
      </c>
      <c r="AR86" s="513">
        <v>45495</v>
      </c>
      <c r="AS86" s="595">
        <v>800126471</v>
      </c>
      <c r="AT86" s="505" t="s">
        <v>3273</v>
      </c>
      <c r="AU86" s="596">
        <v>3118830</v>
      </c>
      <c r="AV86" s="596">
        <v>3203001319</v>
      </c>
      <c r="AW86" s="495" t="s">
        <v>3440</v>
      </c>
      <c r="AX86" s="495" t="s">
        <v>3441</v>
      </c>
      <c r="AY86" s="598"/>
      <c r="AZ86" s="505"/>
      <c r="BA86" s="596"/>
      <c r="BB86" s="495"/>
      <c r="BC86" s="597"/>
      <c r="BD86" s="598"/>
      <c r="BE86" s="505"/>
      <c r="BF86" s="596"/>
      <c r="BG86" s="495"/>
      <c r="BH86" s="495"/>
      <c r="BI86" s="493" t="s">
        <v>3375</v>
      </c>
      <c r="BJ86" s="493"/>
      <c r="BK86" s="606">
        <v>441</v>
      </c>
      <c r="BL86" s="644" t="s">
        <v>3981</v>
      </c>
    </row>
    <row r="87" spans="1:64" ht="11.25" customHeight="1" x14ac:dyDescent="0.25">
      <c r="A87" s="487">
        <v>447</v>
      </c>
      <c r="B87" s="488" t="s">
        <v>1771</v>
      </c>
      <c r="C87" s="495" t="s">
        <v>1599</v>
      </c>
      <c r="D87" s="495" t="s">
        <v>3557</v>
      </c>
      <c r="E87" s="495" t="s">
        <v>3409</v>
      </c>
      <c r="F87" s="492">
        <v>7200</v>
      </c>
      <c r="G87" s="492">
        <v>2018</v>
      </c>
      <c r="H87" s="492">
        <v>2018</v>
      </c>
      <c r="I87" s="495" t="s">
        <v>3410</v>
      </c>
      <c r="J87" s="495" t="s">
        <v>1496</v>
      </c>
      <c r="K87" s="591" t="s">
        <v>1772</v>
      </c>
      <c r="L87" s="502" t="s">
        <v>1773</v>
      </c>
      <c r="M87" s="492">
        <v>47</v>
      </c>
      <c r="N87" s="492">
        <v>47</v>
      </c>
      <c r="O87" s="492">
        <v>2</v>
      </c>
      <c r="P87" s="502" t="s">
        <v>1487</v>
      </c>
      <c r="Q87" s="503">
        <v>43315</v>
      </c>
      <c r="R87" s="504">
        <v>43305</v>
      </c>
      <c r="S87" s="592" t="s">
        <v>2954</v>
      </c>
      <c r="T87" s="492">
        <v>10016499674</v>
      </c>
      <c r="U87" s="593">
        <v>44</v>
      </c>
      <c r="V87" s="510">
        <v>316971</v>
      </c>
      <c r="W87" s="492" t="s">
        <v>3411</v>
      </c>
      <c r="X87" s="577">
        <v>44778</v>
      </c>
      <c r="Y87" s="513">
        <v>45509</v>
      </c>
      <c r="Z87" s="510">
        <v>11101000608</v>
      </c>
      <c r="AA87" s="502" t="s">
        <v>3412</v>
      </c>
      <c r="AB87" s="577">
        <v>45347</v>
      </c>
      <c r="AC87" s="515">
        <v>45713</v>
      </c>
      <c r="AD87" s="510">
        <v>13061001309</v>
      </c>
      <c r="AE87" s="495" t="s">
        <v>3412</v>
      </c>
      <c r="AF87" s="577">
        <v>45115</v>
      </c>
      <c r="AG87" s="515">
        <v>45481</v>
      </c>
      <c r="AH87" s="517">
        <v>9310006930501</v>
      </c>
      <c r="AI87" s="495" t="s">
        <v>3426</v>
      </c>
      <c r="AJ87" s="577">
        <v>45149</v>
      </c>
      <c r="AK87" s="513">
        <v>45514</v>
      </c>
      <c r="AL87" s="594" t="s">
        <v>3420</v>
      </c>
      <c r="AM87" s="520">
        <v>45460</v>
      </c>
      <c r="AN87" s="514">
        <v>45520</v>
      </c>
      <c r="AO87" s="510">
        <v>154385542</v>
      </c>
      <c r="AP87" s="594" t="s">
        <v>3421</v>
      </c>
      <c r="AQ87" s="520">
        <v>45147</v>
      </c>
      <c r="AR87" s="513">
        <v>45513</v>
      </c>
      <c r="AS87" s="595">
        <v>800126471</v>
      </c>
      <c r="AT87" s="505" t="s">
        <v>3273</v>
      </c>
      <c r="AU87" s="596">
        <v>3118830</v>
      </c>
      <c r="AV87" s="596">
        <v>3203001319</v>
      </c>
      <c r="AW87" s="495" t="s">
        <v>3440</v>
      </c>
      <c r="AX87" s="495" t="s">
        <v>3441</v>
      </c>
      <c r="AY87" s="598"/>
      <c r="AZ87" s="505"/>
      <c r="BA87" s="596"/>
      <c r="BB87" s="495"/>
      <c r="BC87" s="495"/>
      <c r="BD87" s="598"/>
      <c r="BE87" s="505"/>
      <c r="BF87" s="596"/>
      <c r="BG87" s="495"/>
      <c r="BH87" s="495"/>
      <c r="BI87" s="493" t="s">
        <v>3375</v>
      </c>
      <c r="BJ87" s="493"/>
      <c r="BK87" s="606">
        <v>447</v>
      </c>
      <c r="BL87" s="644" t="s">
        <v>3981</v>
      </c>
    </row>
    <row r="88" spans="1:64" ht="11.25" customHeight="1" x14ac:dyDescent="0.25">
      <c r="A88" s="487">
        <v>587</v>
      </c>
      <c r="B88" s="488" t="s">
        <v>1791</v>
      </c>
      <c r="C88" s="495" t="s">
        <v>1599</v>
      </c>
      <c r="D88" s="495" t="s">
        <v>3626</v>
      </c>
      <c r="E88" s="495" t="s">
        <v>3409</v>
      </c>
      <c r="F88" s="492">
        <v>2143</v>
      </c>
      <c r="G88" s="492">
        <v>2019</v>
      </c>
      <c r="H88" s="492">
        <v>2019</v>
      </c>
      <c r="I88" s="495" t="s">
        <v>3597</v>
      </c>
      <c r="J88" s="495" t="s">
        <v>1484</v>
      </c>
      <c r="K88" s="591" t="s">
        <v>1792</v>
      </c>
      <c r="L88" s="502" t="s">
        <v>1793</v>
      </c>
      <c r="M88" s="492">
        <v>19</v>
      </c>
      <c r="N88" s="492">
        <v>19</v>
      </c>
      <c r="O88" s="492">
        <v>4</v>
      </c>
      <c r="P88" s="502" t="s">
        <v>1487</v>
      </c>
      <c r="Q88" s="503">
        <v>45247</v>
      </c>
      <c r="R88" s="504">
        <v>43522</v>
      </c>
      <c r="S88" s="592" t="s">
        <v>2954</v>
      </c>
      <c r="T88" s="492">
        <v>10030861262</v>
      </c>
      <c r="U88" s="593">
        <v>19</v>
      </c>
      <c r="V88" s="510">
        <v>349232</v>
      </c>
      <c r="W88" s="492" t="s">
        <v>3411</v>
      </c>
      <c r="X88" s="577">
        <v>44990</v>
      </c>
      <c r="Y88" s="513">
        <v>45721</v>
      </c>
      <c r="Z88" s="510">
        <v>11101000608</v>
      </c>
      <c r="AA88" s="502" t="s">
        <v>3412</v>
      </c>
      <c r="AB88" s="577">
        <v>45347</v>
      </c>
      <c r="AC88" s="515">
        <v>45713</v>
      </c>
      <c r="AD88" s="510">
        <v>13061001309</v>
      </c>
      <c r="AE88" s="495" t="s">
        <v>3412</v>
      </c>
      <c r="AF88" s="577">
        <v>45115</v>
      </c>
      <c r="AG88" s="515">
        <v>45481</v>
      </c>
      <c r="AH88" s="517">
        <v>9310012286701</v>
      </c>
      <c r="AI88" s="495" t="s">
        <v>3426</v>
      </c>
      <c r="AJ88" s="577">
        <v>45346</v>
      </c>
      <c r="AK88" s="513">
        <v>45711</v>
      </c>
      <c r="AL88" s="594" t="s">
        <v>3420</v>
      </c>
      <c r="AM88" s="520">
        <v>45410</v>
      </c>
      <c r="AN88" s="514">
        <v>45470</v>
      </c>
      <c r="AO88" s="510">
        <v>172071359</v>
      </c>
      <c r="AP88" s="594" t="s">
        <v>3467</v>
      </c>
      <c r="AQ88" s="520">
        <v>45350</v>
      </c>
      <c r="AR88" s="513">
        <v>45716</v>
      </c>
      <c r="AS88" s="595">
        <v>85459360</v>
      </c>
      <c r="AT88" s="505" t="s">
        <v>2146</v>
      </c>
      <c r="AU88" s="596"/>
      <c r="AV88" s="596">
        <v>3105767800</v>
      </c>
      <c r="AW88" s="495" t="s">
        <v>3627</v>
      </c>
      <c r="AX88" s="495" t="s">
        <v>3628</v>
      </c>
      <c r="AY88" s="598">
        <v>1013660372</v>
      </c>
      <c r="AZ88" s="505" t="s">
        <v>3292</v>
      </c>
      <c r="BA88" s="596">
        <v>3196962578</v>
      </c>
      <c r="BB88" s="495" t="s">
        <v>3629</v>
      </c>
      <c r="BC88" s="495" t="s">
        <v>3630</v>
      </c>
      <c r="BD88" s="598"/>
      <c r="BE88" s="505"/>
      <c r="BF88" s="596"/>
      <c r="BG88" s="495"/>
      <c r="BH88" s="495"/>
      <c r="BI88" s="493" t="s">
        <v>3256</v>
      </c>
      <c r="BJ88" s="493"/>
      <c r="BK88" s="56">
        <v>587</v>
      </c>
      <c r="BL88" s="644" t="s">
        <v>3981</v>
      </c>
    </row>
    <row r="89" spans="1:64" ht="11.25" customHeight="1" x14ac:dyDescent="0.25">
      <c r="A89" s="487">
        <v>449</v>
      </c>
      <c r="B89" s="488" t="s">
        <v>1859</v>
      </c>
      <c r="C89" s="495" t="s">
        <v>1599</v>
      </c>
      <c r="D89" s="495" t="s">
        <v>3626</v>
      </c>
      <c r="E89" s="495" t="s">
        <v>3409</v>
      </c>
      <c r="F89" s="492">
        <v>2143</v>
      </c>
      <c r="G89" s="492">
        <v>2019</v>
      </c>
      <c r="H89" s="492">
        <v>2019</v>
      </c>
      <c r="I89" s="495" t="s">
        <v>3597</v>
      </c>
      <c r="J89" s="495" t="s">
        <v>1484</v>
      </c>
      <c r="K89" s="591" t="s">
        <v>1860</v>
      </c>
      <c r="L89" s="502" t="s">
        <v>1861</v>
      </c>
      <c r="M89" s="492">
        <v>19</v>
      </c>
      <c r="N89" s="492">
        <v>19</v>
      </c>
      <c r="O89" s="492">
        <v>4</v>
      </c>
      <c r="P89" s="502" t="s">
        <v>1487</v>
      </c>
      <c r="Q89" s="503">
        <v>43532</v>
      </c>
      <c r="R89" s="504">
        <v>43529</v>
      </c>
      <c r="S89" s="592" t="s">
        <v>2954</v>
      </c>
      <c r="T89" s="492">
        <v>10017928949</v>
      </c>
      <c r="U89" s="593">
        <v>20</v>
      </c>
      <c r="V89" s="510">
        <v>349263</v>
      </c>
      <c r="W89" s="492" t="s">
        <v>3411</v>
      </c>
      <c r="X89" s="577">
        <v>44990</v>
      </c>
      <c r="Y89" s="513">
        <v>45721</v>
      </c>
      <c r="Z89" s="510">
        <v>11101000608</v>
      </c>
      <c r="AA89" s="502" t="s">
        <v>3412</v>
      </c>
      <c r="AB89" s="577">
        <v>45347</v>
      </c>
      <c r="AC89" s="515">
        <v>45713</v>
      </c>
      <c r="AD89" s="510">
        <v>13061001309</v>
      </c>
      <c r="AE89" s="495" t="s">
        <v>3412</v>
      </c>
      <c r="AF89" s="577">
        <v>45115</v>
      </c>
      <c r="AG89" s="515">
        <v>45481</v>
      </c>
      <c r="AH89" s="517">
        <v>9310012413401</v>
      </c>
      <c r="AI89" s="495" t="s">
        <v>3426</v>
      </c>
      <c r="AJ89" s="577">
        <v>45356</v>
      </c>
      <c r="AK89" s="513">
        <v>45720</v>
      </c>
      <c r="AL89" s="594" t="s">
        <v>3420</v>
      </c>
      <c r="AM89" s="520">
        <v>45410</v>
      </c>
      <c r="AN89" s="514">
        <v>45470</v>
      </c>
      <c r="AO89" s="510">
        <v>165146769</v>
      </c>
      <c r="AP89" s="594" t="s">
        <v>3421</v>
      </c>
      <c r="AQ89" s="520">
        <v>45358</v>
      </c>
      <c r="AR89" s="513">
        <v>45723</v>
      </c>
      <c r="AS89" s="595">
        <v>800126471</v>
      </c>
      <c r="AT89" s="505" t="s">
        <v>3273</v>
      </c>
      <c r="AU89" s="596">
        <v>3118830</v>
      </c>
      <c r="AV89" s="596">
        <v>3203001319</v>
      </c>
      <c r="AW89" s="495" t="s">
        <v>3440</v>
      </c>
      <c r="AX89" s="495" t="s">
        <v>3441</v>
      </c>
      <c r="AY89" s="598"/>
      <c r="AZ89" s="505"/>
      <c r="BA89" s="596"/>
      <c r="BB89" s="495"/>
      <c r="BC89" s="495"/>
      <c r="BD89" s="598"/>
      <c r="BE89" s="505"/>
      <c r="BF89" s="596"/>
      <c r="BG89" s="495"/>
      <c r="BH89" s="495"/>
      <c r="BI89" s="493" t="s">
        <v>3375</v>
      </c>
      <c r="BJ89" s="493"/>
      <c r="BK89" s="606">
        <v>449</v>
      </c>
      <c r="BL89" s="644" t="s">
        <v>3981</v>
      </c>
    </row>
    <row r="90" spans="1:64" ht="11.25" customHeight="1" x14ac:dyDescent="0.25">
      <c r="A90" s="487">
        <v>450</v>
      </c>
      <c r="B90" s="488" t="s">
        <v>1870</v>
      </c>
      <c r="C90" s="495" t="s">
        <v>1599</v>
      </c>
      <c r="D90" s="495" t="s">
        <v>3626</v>
      </c>
      <c r="E90" s="495" t="s">
        <v>3409</v>
      </c>
      <c r="F90" s="492">
        <v>2143</v>
      </c>
      <c r="G90" s="492">
        <v>2019</v>
      </c>
      <c r="H90" s="492">
        <v>2019</v>
      </c>
      <c r="I90" s="495" t="s">
        <v>3597</v>
      </c>
      <c r="J90" s="495" t="s">
        <v>1484</v>
      </c>
      <c r="K90" s="591" t="s">
        <v>1871</v>
      </c>
      <c r="L90" s="502" t="s">
        <v>1872</v>
      </c>
      <c r="M90" s="492">
        <v>19</v>
      </c>
      <c r="N90" s="492">
        <v>19</v>
      </c>
      <c r="O90" s="492">
        <v>4</v>
      </c>
      <c r="P90" s="502" t="s">
        <v>1487</v>
      </c>
      <c r="Q90" s="503">
        <v>43532</v>
      </c>
      <c r="R90" s="504">
        <v>43529</v>
      </c>
      <c r="S90" s="592" t="s">
        <v>2954</v>
      </c>
      <c r="T90" s="492">
        <v>10017930014</v>
      </c>
      <c r="U90" s="593">
        <v>20</v>
      </c>
      <c r="V90" s="510">
        <v>349269</v>
      </c>
      <c r="W90" s="492" t="s">
        <v>3411</v>
      </c>
      <c r="X90" s="577">
        <v>44990</v>
      </c>
      <c r="Y90" s="513">
        <v>45721</v>
      </c>
      <c r="Z90" s="510">
        <v>11101000608</v>
      </c>
      <c r="AA90" s="502" t="s">
        <v>3412</v>
      </c>
      <c r="AB90" s="577">
        <v>45347</v>
      </c>
      <c r="AC90" s="515">
        <v>45713</v>
      </c>
      <c r="AD90" s="510">
        <v>13061001309</v>
      </c>
      <c r="AE90" s="495" t="s">
        <v>3412</v>
      </c>
      <c r="AF90" s="577">
        <v>45115</v>
      </c>
      <c r="AG90" s="515">
        <v>45481</v>
      </c>
      <c r="AH90" s="517">
        <v>9310012413501</v>
      </c>
      <c r="AI90" s="495" t="s">
        <v>3426</v>
      </c>
      <c r="AJ90" s="577">
        <v>45356</v>
      </c>
      <c r="AK90" s="513">
        <v>45720</v>
      </c>
      <c r="AL90" s="594" t="s">
        <v>3420</v>
      </c>
      <c r="AM90" s="520">
        <v>45409</v>
      </c>
      <c r="AN90" s="514">
        <v>45469</v>
      </c>
      <c r="AO90" s="510">
        <v>165151710</v>
      </c>
      <c r="AP90" s="594" t="s">
        <v>3421</v>
      </c>
      <c r="AQ90" s="520">
        <v>45359</v>
      </c>
      <c r="AR90" s="513">
        <v>45724</v>
      </c>
      <c r="AS90" s="595">
        <v>800126471</v>
      </c>
      <c r="AT90" s="505" t="s">
        <v>3273</v>
      </c>
      <c r="AU90" s="596">
        <v>3118830</v>
      </c>
      <c r="AV90" s="596">
        <v>3203001319</v>
      </c>
      <c r="AW90" s="495" t="s">
        <v>3440</v>
      </c>
      <c r="AX90" s="495" t="s">
        <v>3441</v>
      </c>
      <c r="AY90" s="598"/>
      <c r="AZ90" s="505"/>
      <c r="BA90" s="596"/>
      <c r="BB90" s="495"/>
      <c r="BC90" s="495"/>
      <c r="BD90" s="598"/>
      <c r="BE90" s="505"/>
      <c r="BF90" s="596"/>
      <c r="BG90" s="495"/>
      <c r="BH90" s="495"/>
      <c r="BI90" s="493" t="s">
        <v>3375</v>
      </c>
      <c r="BJ90" s="493"/>
      <c r="BK90" s="606">
        <v>450</v>
      </c>
      <c r="BL90" s="644" t="s">
        <v>3981</v>
      </c>
    </row>
    <row r="91" spans="1:64" ht="11.25" customHeight="1" x14ac:dyDescent="0.25">
      <c r="A91" s="487">
        <v>453</v>
      </c>
      <c r="B91" s="488" t="s">
        <v>1886</v>
      </c>
      <c r="C91" s="495" t="s">
        <v>1502</v>
      </c>
      <c r="D91" s="495" t="s">
        <v>3598</v>
      </c>
      <c r="E91" s="495" t="s">
        <v>3409</v>
      </c>
      <c r="F91" s="492">
        <v>5123</v>
      </c>
      <c r="G91" s="492">
        <v>2020</v>
      </c>
      <c r="H91" s="492">
        <v>2020</v>
      </c>
      <c r="I91" s="495" t="s">
        <v>3410</v>
      </c>
      <c r="J91" s="495" t="s">
        <v>1496</v>
      </c>
      <c r="K91" s="591" t="s">
        <v>1887</v>
      </c>
      <c r="L91" s="502" t="s">
        <v>1888</v>
      </c>
      <c r="M91" s="492">
        <v>42</v>
      </c>
      <c r="N91" s="492">
        <v>42</v>
      </c>
      <c r="O91" s="492">
        <v>2</v>
      </c>
      <c r="P91" s="502" t="s">
        <v>1487</v>
      </c>
      <c r="Q91" s="503">
        <v>43539</v>
      </c>
      <c r="R91" s="504">
        <v>43524</v>
      </c>
      <c r="S91" s="592" t="s">
        <v>2954</v>
      </c>
      <c r="T91" s="492">
        <v>10017901907</v>
      </c>
      <c r="U91" s="593">
        <v>42</v>
      </c>
      <c r="V91" s="510">
        <v>385516</v>
      </c>
      <c r="W91" s="492" t="s">
        <v>3411</v>
      </c>
      <c r="X91" s="577">
        <v>45205</v>
      </c>
      <c r="Y91" s="513">
        <v>45936</v>
      </c>
      <c r="Z91" s="510">
        <v>11101000608</v>
      </c>
      <c r="AA91" s="502" t="s">
        <v>3412</v>
      </c>
      <c r="AB91" s="577">
        <v>45347</v>
      </c>
      <c r="AC91" s="515">
        <v>45713</v>
      </c>
      <c r="AD91" s="510">
        <v>13061001309</v>
      </c>
      <c r="AE91" s="495" t="s">
        <v>3412</v>
      </c>
      <c r="AF91" s="577">
        <v>45115</v>
      </c>
      <c r="AG91" s="515">
        <v>45481</v>
      </c>
      <c r="AH91" s="517">
        <v>9310008140001</v>
      </c>
      <c r="AI91" s="495" t="s">
        <v>3426</v>
      </c>
      <c r="AJ91" s="577">
        <v>45179</v>
      </c>
      <c r="AK91" s="513">
        <v>45544</v>
      </c>
      <c r="AL91" s="594" t="s">
        <v>3421</v>
      </c>
      <c r="AM91" s="520" t="e">
        <v>#N/A</v>
      </c>
      <c r="AN91" s="514" t="e">
        <v>#N/A</v>
      </c>
      <c r="AO91" s="510">
        <v>168471265</v>
      </c>
      <c r="AP91" s="594" t="s">
        <v>3421</v>
      </c>
      <c r="AQ91" s="520">
        <v>45187</v>
      </c>
      <c r="AR91" s="513">
        <v>45553</v>
      </c>
      <c r="AS91" s="595">
        <v>800126471</v>
      </c>
      <c r="AT91" s="505" t="s">
        <v>3273</v>
      </c>
      <c r="AU91" s="596">
        <v>3118830</v>
      </c>
      <c r="AV91" s="596">
        <v>3203001319</v>
      </c>
      <c r="AW91" s="495" t="s">
        <v>3440</v>
      </c>
      <c r="AX91" s="495" t="s">
        <v>3441</v>
      </c>
      <c r="AY91" s="598"/>
      <c r="AZ91" s="505"/>
      <c r="BA91" s="596"/>
      <c r="BB91" s="495"/>
      <c r="BC91" s="495"/>
      <c r="BD91" s="598"/>
      <c r="BE91" s="505"/>
      <c r="BF91" s="596"/>
      <c r="BG91" s="495"/>
      <c r="BH91" s="495"/>
      <c r="BI91" s="493" t="s">
        <v>3375</v>
      </c>
      <c r="BJ91" s="493"/>
      <c r="BK91" s="606">
        <v>453</v>
      </c>
      <c r="BL91" s="644" t="s">
        <v>3981</v>
      </c>
    </row>
    <row r="92" spans="1:64" ht="11.25" customHeight="1" x14ac:dyDescent="0.25">
      <c r="A92" s="487">
        <v>454</v>
      </c>
      <c r="B92" s="488" t="s">
        <v>1893</v>
      </c>
      <c r="C92" s="495" t="s">
        <v>1502</v>
      </c>
      <c r="D92" s="495" t="s">
        <v>3598</v>
      </c>
      <c r="E92" s="495" t="s">
        <v>3409</v>
      </c>
      <c r="F92" s="492">
        <v>5123</v>
      </c>
      <c r="G92" s="492">
        <v>2020</v>
      </c>
      <c r="H92" s="492">
        <v>2020</v>
      </c>
      <c r="I92" s="495" t="s">
        <v>3410</v>
      </c>
      <c r="J92" s="495" t="s">
        <v>1496</v>
      </c>
      <c r="K92" s="591" t="s">
        <v>1894</v>
      </c>
      <c r="L92" s="502" t="s">
        <v>1895</v>
      </c>
      <c r="M92" s="492">
        <v>42</v>
      </c>
      <c r="N92" s="492">
        <v>42</v>
      </c>
      <c r="O92" s="492">
        <v>2</v>
      </c>
      <c r="P92" s="502" t="s">
        <v>1487</v>
      </c>
      <c r="Q92" s="503">
        <v>43550</v>
      </c>
      <c r="R92" s="504">
        <v>43524</v>
      </c>
      <c r="S92" s="592" t="s">
        <v>2954</v>
      </c>
      <c r="T92" s="492">
        <v>10017901704</v>
      </c>
      <c r="U92" s="593">
        <v>42</v>
      </c>
      <c r="V92" s="510">
        <v>349276</v>
      </c>
      <c r="W92" s="492" t="s">
        <v>3411</v>
      </c>
      <c r="X92" s="577">
        <v>44990</v>
      </c>
      <c r="Y92" s="513">
        <v>45721</v>
      </c>
      <c r="Z92" s="510">
        <v>11101000608</v>
      </c>
      <c r="AA92" s="502" t="s">
        <v>3412</v>
      </c>
      <c r="AB92" s="577">
        <v>45347</v>
      </c>
      <c r="AC92" s="515">
        <v>45713</v>
      </c>
      <c r="AD92" s="510">
        <v>13061001309</v>
      </c>
      <c r="AE92" s="495" t="s">
        <v>3412</v>
      </c>
      <c r="AF92" s="577">
        <v>45115</v>
      </c>
      <c r="AG92" s="515">
        <v>45481</v>
      </c>
      <c r="AH92" s="517">
        <v>4308005007587000</v>
      </c>
      <c r="AI92" s="495" t="s">
        <v>3460</v>
      </c>
      <c r="AJ92" s="577">
        <v>45341</v>
      </c>
      <c r="AK92" s="513">
        <v>45706</v>
      </c>
      <c r="AL92" s="594" t="s">
        <v>3420</v>
      </c>
      <c r="AM92" s="520">
        <v>45415</v>
      </c>
      <c r="AN92" s="514">
        <v>45475</v>
      </c>
      <c r="AO92" s="510">
        <v>172084883</v>
      </c>
      <c r="AP92" s="594" t="s">
        <v>3421</v>
      </c>
      <c r="AQ92" s="520">
        <v>45350</v>
      </c>
      <c r="AR92" s="513">
        <v>45716</v>
      </c>
      <c r="AS92" s="595">
        <v>800126471</v>
      </c>
      <c r="AT92" s="505" t="s">
        <v>3273</v>
      </c>
      <c r="AU92" s="596">
        <v>3118830</v>
      </c>
      <c r="AV92" s="596">
        <v>3203001319</v>
      </c>
      <c r="AW92" s="495" t="s">
        <v>3440</v>
      </c>
      <c r="AX92" s="495" t="s">
        <v>3441</v>
      </c>
      <c r="AY92" s="598"/>
      <c r="AZ92" s="505"/>
      <c r="BA92" s="596"/>
      <c r="BB92" s="495"/>
      <c r="BC92" s="495"/>
      <c r="BD92" s="598"/>
      <c r="BE92" s="505"/>
      <c r="BF92" s="596"/>
      <c r="BG92" s="495"/>
      <c r="BH92" s="495"/>
      <c r="BI92" s="493" t="s">
        <v>3375</v>
      </c>
      <c r="BJ92" s="493"/>
      <c r="BK92" s="606">
        <v>454</v>
      </c>
      <c r="BL92" s="644" t="s">
        <v>3981</v>
      </c>
    </row>
    <row r="93" spans="1:64" ht="11.25" customHeight="1" x14ac:dyDescent="0.25">
      <c r="A93" s="487">
        <v>455</v>
      </c>
      <c r="B93" s="488" t="s">
        <v>1902</v>
      </c>
      <c r="C93" s="495" t="s">
        <v>1502</v>
      </c>
      <c r="D93" s="495" t="s">
        <v>3598</v>
      </c>
      <c r="E93" s="495" t="s">
        <v>3409</v>
      </c>
      <c r="F93" s="492">
        <v>5123</v>
      </c>
      <c r="G93" s="492">
        <v>2020</v>
      </c>
      <c r="H93" s="492">
        <v>2020</v>
      </c>
      <c r="I93" s="495" t="s">
        <v>3410</v>
      </c>
      <c r="J93" s="495" t="s">
        <v>1496</v>
      </c>
      <c r="K93" s="591" t="s">
        <v>1903</v>
      </c>
      <c r="L93" s="502" t="s">
        <v>1904</v>
      </c>
      <c r="M93" s="492">
        <v>42</v>
      </c>
      <c r="N93" s="492">
        <v>42</v>
      </c>
      <c r="O93" s="492">
        <v>2</v>
      </c>
      <c r="P93" s="502" t="s">
        <v>1487</v>
      </c>
      <c r="Q93" s="503">
        <v>43539</v>
      </c>
      <c r="R93" s="504">
        <v>43524</v>
      </c>
      <c r="S93" s="592" t="s">
        <v>2954</v>
      </c>
      <c r="T93" s="492">
        <v>10017901969</v>
      </c>
      <c r="U93" s="593">
        <v>42</v>
      </c>
      <c r="V93" s="510">
        <v>385518</v>
      </c>
      <c r="W93" s="492" t="s">
        <v>3411</v>
      </c>
      <c r="X93" s="577">
        <v>45205</v>
      </c>
      <c r="Y93" s="513">
        <v>45936</v>
      </c>
      <c r="Z93" s="510">
        <v>11101000608</v>
      </c>
      <c r="AA93" s="502" t="s">
        <v>3412</v>
      </c>
      <c r="AB93" s="577">
        <v>45347</v>
      </c>
      <c r="AC93" s="515">
        <v>45713</v>
      </c>
      <c r="AD93" s="510">
        <v>13061001309</v>
      </c>
      <c r="AE93" s="495" t="s">
        <v>3412</v>
      </c>
      <c r="AF93" s="577">
        <v>45115</v>
      </c>
      <c r="AG93" s="515">
        <v>45481</v>
      </c>
      <c r="AH93" s="517">
        <v>9310008152401</v>
      </c>
      <c r="AI93" s="495" t="s">
        <v>3426</v>
      </c>
      <c r="AJ93" s="577">
        <v>45179</v>
      </c>
      <c r="AK93" s="513">
        <v>45544</v>
      </c>
      <c r="AL93" s="594" t="s">
        <v>3420</v>
      </c>
      <c r="AM93" s="520">
        <v>45415</v>
      </c>
      <c r="AN93" s="514">
        <v>45475</v>
      </c>
      <c r="AO93" s="510">
        <v>168488565</v>
      </c>
      <c r="AP93" s="594" t="s">
        <v>3421</v>
      </c>
      <c r="AQ93" s="520">
        <v>45187</v>
      </c>
      <c r="AR93" s="513">
        <v>45553</v>
      </c>
      <c r="AS93" s="595">
        <v>800126471</v>
      </c>
      <c r="AT93" s="505" t="s">
        <v>3273</v>
      </c>
      <c r="AU93" s="596">
        <v>3118830</v>
      </c>
      <c r="AV93" s="596">
        <v>3203001319</v>
      </c>
      <c r="AW93" s="495" t="s">
        <v>3440</v>
      </c>
      <c r="AX93" s="495" t="s">
        <v>3441</v>
      </c>
      <c r="AY93" s="598"/>
      <c r="AZ93" s="505"/>
      <c r="BA93" s="596"/>
      <c r="BB93" s="495"/>
      <c r="BC93" s="495"/>
      <c r="BD93" s="598"/>
      <c r="BE93" s="505"/>
      <c r="BF93" s="596"/>
      <c r="BG93" s="495"/>
      <c r="BH93" s="495"/>
      <c r="BI93" s="493" t="s">
        <v>3375</v>
      </c>
      <c r="BJ93" s="493"/>
      <c r="BK93" s="606">
        <v>455</v>
      </c>
      <c r="BL93" s="644" t="s">
        <v>3981</v>
      </c>
    </row>
    <row r="94" spans="1:64" ht="11.25" customHeight="1" x14ac:dyDescent="0.25">
      <c r="A94" s="487">
        <v>456</v>
      </c>
      <c r="B94" s="488" t="s">
        <v>1925</v>
      </c>
      <c r="C94" s="495" t="s">
        <v>1502</v>
      </c>
      <c r="D94" s="495" t="s">
        <v>3598</v>
      </c>
      <c r="E94" s="495" t="s">
        <v>3409</v>
      </c>
      <c r="F94" s="492">
        <v>5123</v>
      </c>
      <c r="G94" s="492">
        <v>2019</v>
      </c>
      <c r="H94" s="492">
        <v>2020</v>
      </c>
      <c r="I94" s="495" t="s">
        <v>3581</v>
      </c>
      <c r="J94" s="495" t="s">
        <v>1496</v>
      </c>
      <c r="K94" s="591" t="s">
        <v>1926</v>
      </c>
      <c r="L94" s="502" t="s">
        <v>1927</v>
      </c>
      <c r="M94" s="492">
        <v>42</v>
      </c>
      <c r="N94" s="492">
        <v>42</v>
      </c>
      <c r="O94" s="492">
        <v>2</v>
      </c>
      <c r="P94" s="502" t="s">
        <v>1487</v>
      </c>
      <c r="Q94" s="503">
        <v>43642</v>
      </c>
      <c r="R94" s="504">
        <v>43635</v>
      </c>
      <c r="S94" s="592" t="s">
        <v>2954</v>
      </c>
      <c r="T94" s="492">
        <v>10024837134</v>
      </c>
      <c r="U94" s="593">
        <v>42</v>
      </c>
      <c r="V94" s="510">
        <v>385519</v>
      </c>
      <c r="W94" s="492" t="s">
        <v>3411</v>
      </c>
      <c r="X94" s="577">
        <v>45205</v>
      </c>
      <c r="Y94" s="513">
        <v>45936</v>
      </c>
      <c r="Z94" s="510">
        <v>11101000608</v>
      </c>
      <c r="AA94" s="502" t="s">
        <v>3412</v>
      </c>
      <c r="AB94" s="577">
        <v>45347</v>
      </c>
      <c r="AC94" s="515">
        <v>45713</v>
      </c>
      <c r="AD94" s="510">
        <v>13061001309</v>
      </c>
      <c r="AE94" s="495" t="s">
        <v>3412</v>
      </c>
      <c r="AF94" s="577">
        <v>45115</v>
      </c>
      <c r="AG94" s="515">
        <v>45481</v>
      </c>
      <c r="AH94" s="517">
        <v>9310008199201</v>
      </c>
      <c r="AI94" s="495" t="s">
        <v>3426</v>
      </c>
      <c r="AJ94" s="577">
        <v>45179</v>
      </c>
      <c r="AK94" s="513">
        <v>45544</v>
      </c>
      <c r="AL94" s="594" t="s">
        <v>3420</v>
      </c>
      <c r="AM94" s="520">
        <v>45456</v>
      </c>
      <c r="AN94" s="514">
        <v>45516</v>
      </c>
      <c r="AO94" s="510">
        <v>168490583</v>
      </c>
      <c r="AP94" s="594" t="s">
        <v>3421</v>
      </c>
      <c r="AQ94" s="520">
        <v>45188</v>
      </c>
      <c r="AR94" s="513">
        <v>45554</v>
      </c>
      <c r="AS94" s="595">
        <v>800126471</v>
      </c>
      <c r="AT94" s="505" t="s">
        <v>3273</v>
      </c>
      <c r="AU94" s="596">
        <v>3118830</v>
      </c>
      <c r="AV94" s="596">
        <v>3203001319</v>
      </c>
      <c r="AW94" s="495" t="s">
        <v>3440</v>
      </c>
      <c r="AX94" s="495" t="s">
        <v>3441</v>
      </c>
      <c r="AY94" s="598"/>
      <c r="AZ94" s="505"/>
      <c r="BA94" s="596"/>
      <c r="BB94" s="495"/>
      <c r="BC94" s="495"/>
      <c r="BD94" s="598"/>
      <c r="BE94" s="505"/>
      <c r="BF94" s="596"/>
      <c r="BG94" s="495"/>
      <c r="BH94" s="495"/>
      <c r="BI94" s="493" t="s">
        <v>3375</v>
      </c>
      <c r="BJ94" s="493"/>
      <c r="BK94" s="606">
        <v>456</v>
      </c>
      <c r="BL94" s="644" t="s">
        <v>3981</v>
      </c>
    </row>
    <row r="95" spans="1:64" ht="11.25" customHeight="1" x14ac:dyDescent="0.25">
      <c r="A95" s="487">
        <v>459</v>
      </c>
      <c r="B95" s="488" t="s">
        <v>2503</v>
      </c>
      <c r="C95" s="495" t="s">
        <v>1502</v>
      </c>
      <c r="D95" s="495" t="s">
        <v>3631</v>
      </c>
      <c r="E95" s="495" t="s">
        <v>3409</v>
      </c>
      <c r="F95" s="492">
        <v>5123</v>
      </c>
      <c r="G95" s="492">
        <v>2023</v>
      </c>
      <c r="H95" s="492">
        <v>2023</v>
      </c>
      <c r="I95" s="495" t="s">
        <v>3581</v>
      </c>
      <c r="J95" s="495" t="s">
        <v>1496</v>
      </c>
      <c r="K95" s="591" t="s">
        <v>2504</v>
      </c>
      <c r="L95" s="502" t="s">
        <v>2505</v>
      </c>
      <c r="M95" s="492">
        <v>41</v>
      </c>
      <c r="N95" s="492">
        <v>41</v>
      </c>
      <c r="O95" s="492">
        <v>2</v>
      </c>
      <c r="P95" s="502" t="s">
        <v>1487</v>
      </c>
      <c r="Q95" s="503">
        <v>44751</v>
      </c>
      <c r="R95" s="504">
        <v>44751</v>
      </c>
      <c r="S95" s="592" t="s">
        <v>2954</v>
      </c>
      <c r="T95" s="492">
        <v>10026579619</v>
      </c>
      <c r="U95" s="593">
        <v>41</v>
      </c>
      <c r="V95" s="510">
        <v>314918</v>
      </c>
      <c r="W95" s="492" t="s">
        <v>3411</v>
      </c>
      <c r="X95" s="577">
        <v>44763</v>
      </c>
      <c r="Y95" s="513">
        <v>45494</v>
      </c>
      <c r="Z95" s="510">
        <v>11101000608</v>
      </c>
      <c r="AA95" s="502" t="s">
        <v>3412</v>
      </c>
      <c r="AB95" s="577">
        <v>45347</v>
      </c>
      <c r="AC95" s="515">
        <v>45713</v>
      </c>
      <c r="AD95" s="510">
        <v>13061001309</v>
      </c>
      <c r="AE95" s="495" t="s">
        <v>3412</v>
      </c>
      <c r="AF95" s="577">
        <v>45115</v>
      </c>
      <c r="AG95" s="515">
        <v>45481</v>
      </c>
      <c r="AH95" s="517">
        <v>85885747</v>
      </c>
      <c r="AI95" s="495" t="s">
        <v>3419</v>
      </c>
      <c r="AJ95" s="577">
        <v>45102</v>
      </c>
      <c r="AK95" s="513">
        <v>45468</v>
      </c>
      <c r="AL95" s="594" t="s">
        <v>3420</v>
      </c>
      <c r="AM95" s="520" t="e">
        <v>#N/A</v>
      </c>
      <c r="AN95" s="514" t="e">
        <v>#N/A</v>
      </c>
      <c r="AO95" s="510" t="s">
        <v>1769</v>
      </c>
      <c r="AP95" s="594" t="s">
        <v>1769</v>
      </c>
      <c r="AQ95" s="520">
        <v>44763</v>
      </c>
      <c r="AR95" s="513">
        <v>45494</v>
      </c>
      <c r="AS95" s="595">
        <v>1015392785</v>
      </c>
      <c r="AT95" s="505" t="s">
        <v>2506</v>
      </c>
      <c r="AU95" s="596">
        <v>2712931</v>
      </c>
      <c r="AV95" s="596">
        <v>3164967408</v>
      </c>
      <c r="AW95" s="495" t="s">
        <v>3632</v>
      </c>
      <c r="AX95" s="495" t="s">
        <v>3556</v>
      </c>
      <c r="AY95" s="598"/>
      <c r="AZ95" s="505"/>
      <c r="BA95" s="596"/>
      <c r="BB95" s="495"/>
      <c r="BC95" s="495"/>
      <c r="BD95" s="598"/>
      <c r="BE95" s="505"/>
      <c r="BF95" s="596"/>
      <c r="BG95" s="495"/>
      <c r="BH95" s="495"/>
      <c r="BI95" s="493" t="s">
        <v>3256</v>
      </c>
      <c r="BJ95" s="493"/>
      <c r="BK95" s="56">
        <v>459</v>
      </c>
      <c r="BL95" s="644" t="s">
        <v>3981</v>
      </c>
    </row>
    <row r="96" spans="1:64" ht="11.25" customHeight="1" x14ac:dyDescent="0.25">
      <c r="A96" s="487">
        <v>461</v>
      </c>
      <c r="B96" s="488" t="s">
        <v>1934</v>
      </c>
      <c r="C96" s="495" t="s">
        <v>1599</v>
      </c>
      <c r="D96" s="495" t="s">
        <v>3633</v>
      </c>
      <c r="E96" s="495" t="s">
        <v>3409</v>
      </c>
      <c r="F96" s="492">
        <v>2143</v>
      </c>
      <c r="G96" s="492">
        <v>2021</v>
      </c>
      <c r="H96" s="492">
        <v>2021</v>
      </c>
      <c r="I96" s="495" t="s">
        <v>3597</v>
      </c>
      <c r="J96" s="495" t="s">
        <v>1484</v>
      </c>
      <c r="K96" s="591">
        <v>65195835217840</v>
      </c>
      <c r="L96" s="502" t="s">
        <v>1935</v>
      </c>
      <c r="M96" s="492">
        <v>18</v>
      </c>
      <c r="N96" s="492">
        <v>17</v>
      </c>
      <c r="O96" s="492">
        <v>4</v>
      </c>
      <c r="P96" s="502" t="s">
        <v>1487</v>
      </c>
      <c r="Q96" s="503">
        <v>44356</v>
      </c>
      <c r="R96" s="504">
        <v>44336</v>
      </c>
      <c r="S96" s="592" t="s">
        <v>2954</v>
      </c>
      <c r="T96" s="492">
        <v>10022964088</v>
      </c>
      <c r="U96" s="593">
        <v>18</v>
      </c>
      <c r="V96" s="510">
        <v>359337</v>
      </c>
      <c r="W96" s="492" t="s">
        <v>3411</v>
      </c>
      <c r="X96" s="577">
        <v>45087</v>
      </c>
      <c r="Y96" s="513">
        <v>45818</v>
      </c>
      <c r="Z96" s="510">
        <v>11101000608</v>
      </c>
      <c r="AA96" s="502" t="s">
        <v>3412</v>
      </c>
      <c r="AB96" s="577">
        <v>45347</v>
      </c>
      <c r="AC96" s="515">
        <v>45713</v>
      </c>
      <c r="AD96" s="510">
        <v>13061001309</v>
      </c>
      <c r="AE96" s="495" t="s">
        <v>3412</v>
      </c>
      <c r="AF96" s="577">
        <v>45115</v>
      </c>
      <c r="AG96" s="515">
        <v>45481</v>
      </c>
      <c r="AH96" s="517">
        <v>85638305</v>
      </c>
      <c r="AI96" s="495" t="s">
        <v>3419</v>
      </c>
      <c r="AJ96" s="577">
        <v>45056</v>
      </c>
      <c r="AK96" s="525">
        <v>45795</v>
      </c>
      <c r="AL96" s="594" t="s">
        <v>3421</v>
      </c>
      <c r="AM96" s="520">
        <v>45434</v>
      </c>
      <c r="AN96" s="514">
        <v>45494</v>
      </c>
      <c r="AO96" s="510">
        <v>166076600</v>
      </c>
      <c r="AP96" s="594" t="s">
        <v>3421</v>
      </c>
      <c r="AQ96" s="520">
        <v>45434</v>
      </c>
      <c r="AR96" s="513">
        <v>45799</v>
      </c>
      <c r="AS96" s="595">
        <v>800126471</v>
      </c>
      <c r="AT96" s="505" t="s">
        <v>3273</v>
      </c>
      <c r="AU96" s="596">
        <v>3118830</v>
      </c>
      <c r="AV96" s="596">
        <v>3203001319</v>
      </c>
      <c r="AW96" s="495" t="s">
        <v>3440</v>
      </c>
      <c r="AX96" s="495" t="s">
        <v>3441</v>
      </c>
      <c r="AY96" s="598"/>
      <c r="AZ96" s="505"/>
      <c r="BA96" s="596"/>
      <c r="BB96" s="495"/>
      <c r="BC96" s="495"/>
      <c r="BD96" s="598"/>
      <c r="BE96" s="505"/>
      <c r="BF96" s="596"/>
      <c r="BG96" s="495"/>
      <c r="BH96" s="495"/>
      <c r="BI96" s="493" t="s">
        <v>3375</v>
      </c>
      <c r="BJ96" s="493"/>
      <c r="BK96" s="606">
        <v>461</v>
      </c>
      <c r="BL96" s="644" t="s">
        <v>3981</v>
      </c>
    </row>
    <row r="97" spans="1:64" ht="11.25" customHeight="1" x14ac:dyDescent="0.25">
      <c r="A97" s="487">
        <v>462</v>
      </c>
      <c r="B97" s="488" t="s">
        <v>2518</v>
      </c>
      <c r="C97" s="495" t="s">
        <v>1565</v>
      </c>
      <c r="D97" s="495" t="s">
        <v>3634</v>
      </c>
      <c r="E97" s="495" t="s">
        <v>3409</v>
      </c>
      <c r="F97" s="492">
        <v>2299</v>
      </c>
      <c r="G97" s="492">
        <v>2022</v>
      </c>
      <c r="H97" s="492">
        <v>2023</v>
      </c>
      <c r="I97" s="495" t="s">
        <v>3445</v>
      </c>
      <c r="J97" s="495" t="s">
        <v>1484</v>
      </c>
      <c r="K97" s="591" t="s">
        <v>2519</v>
      </c>
      <c r="L97" s="502" t="s">
        <v>2520</v>
      </c>
      <c r="M97" s="492">
        <v>13</v>
      </c>
      <c r="N97" s="492">
        <v>13</v>
      </c>
      <c r="O97" s="492">
        <v>3</v>
      </c>
      <c r="P97" s="502" t="s">
        <v>1487</v>
      </c>
      <c r="Q97" s="503">
        <v>44847</v>
      </c>
      <c r="R97" s="504">
        <v>44861</v>
      </c>
      <c r="S97" s="592" t="s">
        <v>2954</v>
      </c>
      <c r="T97" s="492">
        <v>10027566821</v>
      </c>
      <c r="U97" s="593">
        <v>13</v>
      </c>
      <c r="V97" s="510">
        <v>331111</v>
      </c>
      <c r="W97" s="492" t="s">
        <v>3411</v>
      </c>
      <c r="X97" s="577">
        <v>44874</v>
      </c>
      <c r="Y97" s="513">
        <v>45605</v>
      </c>
      <c r="Z97" s="510">
        <v>11101000608</v>
      </c>
      <c r="AA97" s="502" t="s">
        <v>3412</v>
      </c>
      <c r="AB97" s="577">
        <v>45347</v>
      </c>
      <c r="AC97" s="515">
        <v>45713</v>
      </c>
      <c r="AD97" s="510">
        <v>13061001309</v>
      </c>
      <c r="AE97" s="495" t="s">
        <v>3412</v>
      </c>
      <c r="AF97" s="577">
        <v>45115</v>
      </c>
      <c r="AG97" s="515">
        <v>45481</v>
      </c>
      <c r="AH97" s="517">
        <v>9310009234001</v>
      </c>
      <c r="AI97" s="495" t="s">
        <v>3426</v>
      </c>
      <c r="AJ97" s="577">
        <v>45226</v>
      </c>
      <c r="AK97" s="513">
        <v>45591</v>
      </c>
      <c r="AL97" s="594" t="s">
        <v>3420</v>
      </c>
      <c r="AM97" s="520">
        <v>45408</v>
      </c>
      <c r="AN97" s="514">
        <v>45468</v>
      </c>
      <c r="AO97" s="510" t="s">
        <v>1769</v>
      </c>
      <c r="AP97" s="594" t="s">
        <v>1769</v>
      </c>
      <c r="AQ97" s="520" t="s">
        <v>1769</v>
      </c>
      <c r="AR97" s="513">
        <v>45592</v>
      </c>
      <c r="AS97" s="595">
        <v>800126471</v>
      </c>
      <c r="AT97" s="505" t="s">
        <v>3273</v>
      </c>
      <c r="AU97" s="596">
        <v>3118830</v>
      </c>
      <c r="AV97" s="596">
        <v>3203001319</v>
      </c>
      <c r="AW97" s="495" t="s">
        <v>3440</v>
      </c>
      <c r="AX97" s="495" t="s">
        <v>3441</v>
      </c>
      <c r="AY97" s="598"/>
      <c r="AZ97" s="505"/>
      <c r="BA97" s="596"/>
      <c r="BB97" s="495"/>
      <c r="BC97" s="495"/>
      <c r="BD97" s="598"/>
      <c r="BE97" s="505"/>
      <c r="BF97" s="596"/>
      <c r="BG97" s="495"/>
      <c r="BH97" s="495"/>
      <c r="BI97" s="493" t="s">
        <v>3375</v>
      </c>
      <c r="BJ97" s="493"/>
      <c r="BK97" s="606">
        <v>462</v>
      </c>
      <c r="BL97" s="644" t="s">
        <v>3981</v>
      </c>
    </row>
    <row r="98" spans="1:64" ht="11.25" customHeight="1" x14ac:dyDescent="0.25">
      <c r="A98" s="487">
        <v>468</v>
      </c>
      <c r="B98" s="488" t="s">
        <v>1959</v>
      </c>
      <c r="C98" s="495" t="s">
        <v>1565</v>
      </c>
      <c r="D98" s="495" t="s">
        <v>3635</v>
      </c>
      <c r="E98" s="495" t="s">
        <v>3409</v>
      </c>
      <c r="F98" s="492">
        <v>2299</v>
      </c>
      <c r="G98" s="492">
        <v>2020</v>
      </c>
      <c r="H98" s="492">
        <v>2020</v>
      </c>
      <c r="I98" s="495" t="s">
        <v>3636</v>
      </c>
      <c r="J98" s="495" t="s">
        <v>1484</v>
      </c>
      <c r="K98" s="591" t="s">
        <v>1960</v>
      </c>
      <c r="L98" s="502" t="s">
        <v>1961</v>
      </c>
      <c r="M98" s="492">
        <v>16</v>
      </c>
      <c r="N98" s="492">
        <v>16</v>
      </c>
      <c r="O98" s="492">
        <v>4</v>
      </c>
      <c r="P98" s="502" t="s">
        <v>1487</v>
      </c>
      <c r="Q98" s="503">
        <v>43896</v>
      </c>
      <c r="R98" s="504">
        <v>43894</v>
      </c>
      <c r="S98" s="592" t="s">
        <v>2954</v>
      </c>
      <c r="T98" s="492">
        <v>10020425285</v>
      </c>
      <c r="U98" s="593">
        <v>16</v>
      </c>
      <c r="V98" s="510">
        <v>417668</v>
      </c>
      <c r="W98" s="492" t="s">
        <v>3411</v>
      </c>
      <c r="X98" s="577">
        <v>45356</v>
      </c>
      <c r="Y98" s="513">
        <v>46086</v>
      </c>
      <c r="Z98" s="510">
        <v>11101000608</v>
      </c>
      <c r="AA98" s="502" t="s">
        <v>3412</v>
      </c>
      <c r="AB98" s="577">
        <v>45347</v>
      </c>
      <c r="AC98" s="515">
        <v>45713</v>
      </c>
      <c r="AD98" s="510">
        <v>13061001309</v>
      </c>
      <c r="AE98" s="495" t="s">
        <v>3412</v>
      </c>
      <c r="AF98" s="577">
        <v>45115</v>
      </c>
      <c r="AG98" s="515">
        <v>45481</v>
      </c>
      <c r="AH98" s="517">
        <v>4308005121579000</v>
      </c>
      <c r="AI98" s="495" t="s">
        <v>3460</v>
      </c>
      <c r="AJ98" s="577">
        <v>45356</v>
      </c>
      <c r="AK98" s="513">
        <v>45720</v>
      </c>
      <c r="AL98" s="594" t="s">
        <v>3420</v>
      </c>
      <c r="AM98" s="520">
        <v>45428</v>
      </c>
      <c r="AN98" s="514">
        <v>45488</v>
      </c>
      <c r="AO98" s="510">
        <v>172311994</v>
      </c>
      <c r="AP98" s="594" t="s">
        <v>3602</v>
      </c>
      <c r="AQ98" s="520">
        <v>45361</v>
      </c>
      <c r="AR98" s="513">
        <v>45726</v>
      </c>
      <c r="AS98" s="595">
        <v>800126471</v>
      </c>
      <c r="AT98" s="505" t="s">
        <v>3273</v>
      </c>
      <c r="AU98" s="596">
        <v>3118830</v>
      </c>
      <c r="AV98" s="596">
        <v>3203001319</v>
      </c>
      <c r="AW98" s="495" t="s">
        <v>3440</v>
      </c>
      <c r="AX98" s="495" t="s">
        <v>3441</v>
      </c>
      <c r="AY98" s="598"/>
      <c r="AZ98" s="505"/>
      <c r="BA98" s="596"/>
      <c r="BB98" s="495"/>
      <c r="BC98" s="495"/>
      <c r="BD98" s="598"/>
      <c r="BE98" s="505"/>
      <c r="BF98" s="596"/>
      <c r="BG98" s="495"/>
      <c r="BH98" s="495"/>
      <c r="BI98" s="493" t="s">
        <v>3375</v>
      </c>
      <c r="BJ98" s="493"/>
      <c r="BK98" s="606">
        <v>468</v>
      </c>
      <c r="BL98" s="644" t="s">
        <v>3981</v>
      </c>
    </row>
    <row r="99" spans="1:64" ht="11.25" customHeight="1" x14ac:dyDescent="0.25">
      <c r="A99" s="487">
        <v>469</v>
      </c>
      <c r="B99" s="488" t="s">
        <v>1796</v>
      </c>
      <c r="C99" s="495" t="s">
        <v>1599</v>
      </c>
      <c r="D99" s="495" t="s">
        <v>3557</v>
      </c>
      <c r="E99" s="495" t="s">
        <v>3409</v>
      </c>
      <c r="F99" s="492">
        <v>7200</v>
      </c>
      <c r="G99" s="492">
        <v>2018</v>
      </c>
      <c r="H99" s="492">
        <v>2019</v>
      </c>
      <c r="I99" s="495" t="s">
        <v>3410</v>
      </c>
      <c r="J99" s="495" t="s">
        <v>1496</v>
      </c>
      <c r="K99" s="591" t="s">
        <v>1797</v>
      </c>
      <c r="L99" s="502" t="s">
        <v>1798</v>
      </c>
      <c r="M99" s="492">
        <v>47</v>
      </c>
      <c r="N99" s="492">
        <v>44</v>
      </c>
      <c r="O99" s="492">
        <v>3</v>
      </c>
      <c r="P99" s="502" t="s">
        <v>1487</v>
      </c>
      <c r="Q99" s="503">
        <v>43433</v>
      </c>
      <c r="R99" s="504">
        <v>43426</v>
      </c>
      <c r="S99" s="592" t="s">
        <v>2954</v>
      </c>
      <c r="T99" s="492">
        <v>10017272373</v>
      </c>
      <c r="U99" s="593">
        <v>47</v>
      </c>
      <c r="V99" s="510">
        <v>333254</v>
      </c>
      <c r="W99" s="492" t="s">
        <v>3411</v>
      </c>
      <c r="X99" s="577">
        <v>44893</v>
      </c>
      <c r="Y99" s="513">
        <v>45624</v>
      </c>
      <c r="Z99" s="510">
        <v>11101000608</v>
      </c>
      <c r="AA99" s="502" t="s">
        <v>3412</v>
      </c>
      <c r="AB99" s="577">
        <v>45347</v>
      </c>
      <c r="AC99" s="515">
        <v>45713</v>
      </c>
      <c r="AD99" s="510">
        <v>13061001309</v>
      </c>
      <c r="AE99" s="495" t="s">
        <v>3412</v>
      </c>
      <c r="AF99" s="577">
        <v>45115</v>
      </c>
      <c r="AG99" s="515">
        <v>45481</v>
      </c>
      <c r="AH99" s="517">
        <v>36565491</v>
      </c>
      <c r="AI99" s="495" t="s">
        <v>3558</v>
      </c>
      <c r="AJ99" s="577">
        <v>45231</v>
      </c>
      <c r="AK99" s="513">
        <v>45596</v>
      </c>
      <c r="AL99" s="594" t="s">
        <v>3420</v>
      </c>
      <c r="AM99" s="520" t="e">
        <v>#N/A</v>
      </c>
      <c r="AN99" s="514" t="e">
        <v>#N/A</v>
      </c>
      <c r="AO99" s="510">
        <v>169770703</v>
      </c>
      <c r="AP99" s="594" t="s">
        <v>3544</v>
      </c>
      <c r="AQ99" s="520">
        <v>45253</v>
      </c>
      <c r="AR99" s="513">
        <v>45619</v>
      </c>
      <c r="AS99" s="595">
        <v>79942962</v>
      </c>
      <c r="AT99" s="505" t="s">
        <v>3293</v>
      </c>
      <c r="AU99" s="596"/>
      <c r="AV99" s="596">
        <v>3108520810</v>
      </c>
      <c r="AW99" s="495" t="s">
        <v>3637</v>
      </c>
      <c r="AX99" s="495" t="s">
        <v>3638</v>
      </c>
      <c r="AY99" s="598">
        <v>80087521</v>
      </c>
      <c r="AZ99" s="505" t="s">
        <v>3294</v>
      </c>
      <c r="BA99" s="596">
        <v>3153962900</v>
      </c>
      <c r="BB99" s="495" t="s">
        <v>3639</v>
      </c>
      <c r="BC99" s="495" t="s">
        <v>3640</v>
      </c>
      <c r="BD99" s="598">
        <v>52812242</v>
      </c>
      <c r="BE99" s="505" t="s">
        <v>3295</v>
      </c>
      <c r="BF99" s="596">
        <v>3185171006</v>
      </c>
      <c r="BG99" s="495" t="s">
        <v>3440</v>
      </c>
      <c r="BH99" s="495" t="s">
        <v>3641</v>
      </c>
      <c r="BI99" s="493" t="s">
        <v>3265</v>
      </c>
      <c r="BJ99" s="493"/>
      <c r="BK99" s="56">
        <v>469</v>
      </c>
      <c r="BL99" s="644" t="s">
        <v>3981</v>
      </c>
    </row>
    <row r="100" spans="1:64" ht="11.25" customHeight="1" x14ac:dyDescent="0.25">
      <c r="A100" s="487">
        <v>470</v>
      </c>
      <c r="B100" s="488" t="s">
        <v>2301</v>
      </c>
      <c r="C100" s="495" t="s">
        <v>1599</v>
      </c>
      <c r="D100" s="495" t="s">
        <v>3642</v>
      </c>
      <c r="E100" s="495" t="s">
        <v>3409</v>
      </c>
      <c r="F100" s="492">
        <v>3907</v>
      </c>
      <c r="G100" s="492">
        <v>2019</v>
      </c>
      <c r="H100" s="492">
        <v>2019</v>
      </c>
      <c r="I100" s="495" t="s">
        <v>3456</v>
      </c>
      <c r="J100" s="495" t="s">
        <v>1496</v>
      </c>
      <c r="K100" s="591" t="s">
        <v>2302</v>
      </c>
      <c r="L100" s="502" t="s">
        <v>2303</v>
      </c>
      <c r="M100" s="492">
        <v>38</v>
      </c>
      <c r="N100" s="492">
        <v>39</v>
      </c>
      <c r="O100" s="492">
        <v>2</v>
      </c>
      <c r="P100" s="502" t="s">
        <v>1487</v>
      </c>
      <c r="Q100" s="503">
        <v>43733</v>
      </c>
      <c r="R100" s="504">
        <v>43726</v>
      </c>
      <c r="S100" s="592" t="s">
        <v>2954</v>
      </c>
      <c r="T100" s="492">
        <v>10019238891</v>
      </c>
      <c r="U100" s="593">
        <v>38</v>
      </c>
      <c r="V100" s="510">
        <v>382029</v>
      </c>
      <c r="W100" s="492" t="s">
        <v>3411</v>
      </c>
      <c r="X100" s="577">
        <v>45183</v>
      </c>
      <c r="Y100" s="513">
        <v>45914</v>
      </c>
      <c r="Z100" s="510">
        <v>11101000608</v>
      </c>
      <c r="AA100" s="502" t="s">
        <v>3412</v>
      </c>
      <c r="AB100" s="577">
        <v>45347</v>
      </c>
      <c r="AC100" s="515">
        <v>45713</v>
      </c>
      <c r="AD100" s="510">
        <v>13061001309</v>
      </c>
      <c r="AE100" s="495" t="s">
        <v>3412</v>
      </c>
      <c r="AF100" s="577">
        <v>45115</v>
      </c>
      <c r="AG100" s="515">
        <v>45481</v>
      </c>
      <c r="AH100" s="517">
        <v>9310008163201</v>
      </c>
      <c r="AI100" s="495" t="s">
        <v>3426</v>
      </c>
      <c r="AJ100" s="577">
        <v>45183</v>
      </c>
      <c r="AK100" s="513">
        <v>45548</v>
      </c>
      <c r="AL100" s="594" t="s">
        <v>3420</v>
      </c>
      <c r="AM100" s="520">
        <v>45409</v>
      </c>
      <c r="AN100" s="514">
        <v>45469</v>
      </c>
      <c r="AO100" s="510">
        <v>168497927</v>
      </c>
      <c r="AP100" s="594" t="s">
        <v>3421</v>
      </c>
      <c r="AQ100" s="520">
        <v>45188</v>
      </c>
      <c r="AR100" s="513">
        <v>45554</v>
      </c>
      <c r="AS100" s="595">
        <v>800126471</v>
      </c>
      <c r="AT100" s="505" t="s">
        <v>3273</v>
      </c>
      <c r="AU100" s="596">
        <v>3118830</v>
      </c>
      <c r="AV100" s="596">
        <v>3203001319</v>
      </c>
      <c r="AW100" s="495" t="s">
        <v>3440</v>
      </c>
      <c r="AX100" s="495" t="s">
        <v>3441</v>
      </c>
      <c r="AY100" s="598"/>
      <c r="AZ100" s="505"/>
      <c r="BA100" s="596"/>
      <c r="BB100" s="495"/>
      <c r="BC100" s="495"/>
      <c r="BD100" s="598"/>
      <c r="BE100" s="505"/>
      <c r="BF100" s="596"/>
      <c r="BG100" s="495"/>
      <c r="BH100" s="495"/>
      <c r="BI100" s="493" t="s">
        <v>3375</v>
      </c>
      <c r="BJ100" s="493"/>
      <c r="BK100" s="606">
        <v>470</v>
      </c>
      <c r="BL100" s="644" t="s">
        <v>3981</v>
      </c>
    </row>
    <row r="101" spans="1:64" ht="11.25" customHeight="1" x14ac:dyDescent="0.25">
      <c r="A101" s="487">
        <v>471</v>
      </c>
      <c r="B101" s="488" t="s">
        <v>2371</v>
      </c>
      <c r="C101" s="495" t="s">
        <v>1502</v>
      </c>
      <c r="D101" s="495" t="s">
        <v>3631</v>
      </c>
      <c r="E101" s="495" t="s">
        <v>3409</v>
      </c>
      <c r="F101" s="492">
        <v>5123</v>
      </c>
      <c r="G101" s="492">
        <v>2022</v>
      </c>
      <c r="H101" s="492">
        <v>2021</v>
      </c>
      <c r="I101" s="495" t="s">
        <v>3410</v>
      </c>
      <c r="J101" s="495" t="s">
        <v>1496</v>
      </c>
      <c r="K101" s="591" t="s">
        <v>2372</v>
      </c>
      <c r="L101" s="502" t="s">
        <v>2373</v>
      </c>
      <c r="M101" s="492">
        <v>41</v>
      </c>
      <c r="N101" s="492">
        <v>41</v>
      </c>
      <c r="O101" s="492">
        <v>2</v>
      </c>
      <c r="P101" s="502" t="s">
        <v>1487</v>
      </c>
      <c r="Q101" s="503">
        <v>44607</v>
      </c>
      <c r="R101" s="504">
        <v>44595</v>
      </c>
      <c r="S101" s="592" t="s">
        <v>2954</v>
      </c>
      <c r="T101" s="492">
        <v>10025194172</v>
      </c>
      <c r="U101" s="593">
        <v>42</v>
      </c>
      <c r="V101" s="510">
        <v>411833</v>
      </c>
      <c r="W101" s="492" t="s">
        <v>3411</v>
      </c>
      <c r="X101" s="577">
        <v>45338</v>
      </c>
      <c r="Y101" s="513">
        <v>46069</v>
      </c>
      <c r="Z101" s="510">
        <v>11101000608</v>
      </c>
      <c r="AA101" s="502" t="s">
        <v>3412</v>
      </c>
      <c r="AB101" s="577">
        <v>45347</v>
      </c>
      <c r="AC101" s="515">
        <v>45713</v>
      </c>
      <c r="AD101" s="510">
        <v>13061001309</v>
      </c>
      <c r="AE101" s="495" t="s">
        <v>3412</v>
      </c>
      <c r="AF101" s="577">
        <v>45115</v>
      </c>
      <c r="AG101" s="515">
        <v>45481</v>
      </c>
      <c r="AH101" s="517">
        <v>9310011406101</v>
      </c>
      <c r="AI101" s="495" t="s">
        <v>3426</v>
      </c>
      <c r="AJ101" s="577">
        <v>45318</v>
      </c>
      <c r="AK101" s="513">
        <v>45683</v>
      </c>
      <c r="AL101" s="594" t="s">
        <v>3420</v>
      </c>
      <c r="AM101" s="520">
        <v>45407</v>
      </c>
      <c r="AN101" s="514">
        <v>45467</v>
      </c>
      <c r="AO101" s="510">
        <v>171435999</v>
      </c>
      <c r="AP101" s="594" t="s">
        <v>3421</v>
      </c>
      <c r="AQ101" s="520">
        <v>45322</v>
      </c>
      <c r="AR101" s="513">
        <v>45688</v>
      </c>
      <c r="AS101" s="595">
        <v>800126471</v>
      </c>
      <c r="AT101" s="505" t="s">
        <v>3273</v>
      </c>
      <c r="AU101" s="596">
        <v>3118830</v>
      </c>
      <c r="AV101" s="596">
        <v>3203001319</v>
      </c>
      <c r="AW101" s="495" t="s">
        <v>3440</v>
      </c>
      <c r="AX101" s="495" t="s">
        <v>3441</v>
      </c>
      <c r="AY101" s="598"/>
      <c r="AZ101" s="505"/>
      <c r="BA101" s="596"/>
      <c r="BB101" s="495"/>
      <c r="BC101" s="495"/>
      <c r="BD101" s="598"/>
      <c r="BE101" s="505"/>
      <c r="BF101" s="596"/>
      <c r="BG101" s="495"/>
      <c r="BH101" s="495"/>
      <c r="BI101" s="493" t="s">
        <v>3375</v>
      </c>
      <c r="BJ101" s="493"/>
      <c r="BK101" s="606">
        <v>471</v>
      </c>
      <c r="BL101" s="644" t="s">
        <v>3981</v>
      </c>
    </row>
    <row r="102" spans="1:64" ht="11.25" customHeight="1" x14ac:dyDescent="0.25">
      <c r="A102" s="487">
        <v>472</v>
      </c>
      <c r="B102" s="488" t="s">
        <v>2312</v>
      </c>
      <c r="C102" s="495" t="s">
        <v>1502</v>
      </c>
      <c r="D102" s="495" t="s">
        <v>3502</v>
      </c>
      <c r="E102" s="495" t="s">
        <v>3409</v>
      </c>
      <c r="F102" s="492">
        <v>5123</v>
      </c>
      <c r="G102" s="492">
        <v>2019</v>
      </c>
      <c r="H102" s="492">
        <v>2020</v>
      </c>
      <c r="I102" s="495" t="s">
        <v>3581</v>
      </c>
      <c r="J102" s="495" t="s">
        <v>1657</v>
      </c>
      <c r="K102" s="591" t="s">
        <v>2313</v>
      </c>
      <c r="L102" s="502" t="s">
        <v>2314</v>
      </c>
      <c r="M102" s="492">
        <v>31</v>
      </c>
      <c r="N102" s="492">
        <v>31</v>
      </c>
      <c r="O102" s="492">
        <v>4</v>
      </c>
      <c r="P102" s="502" t="s">
        <v>1487</v>
      </c>
      <c r="Q102" s="503">
        <v>43784</v>
      </c>
      <c r="R102" s="504">
        <v>43774</v>
      </c>
      <c r="S102" s="592" t="s">
        <v>2954</v>
      </c>
      <c r="T102" s="492">
        <v>10019569607</v>
      </c>
      <c r="U102" s="593">
        <v>31</v>
      </c>
      <c r="V102" s="510">
        <v>389968</v>
      </c>
      <c r="W102" s="492" t="s">
        <v>3411</v>
      </c>
      <c r="X102" s="577">
        <v>45233</v>
      </c>
      <c r="Y102" s="513">
        <v>45964</v>
      </c>
      <c r="Z102" s="510">
        <v>11101000608</v>
      </c>
      <c r="AA102" s="502" t="s">
        <v>3412</v>
      </c>
      <c r="AB102" s="577">
        <v>45347</v>
      </c>
      <c r="AC102" s="515">
        <v>45713</v>
      </c>
      <c r="AD102" s="510">
        <v>13061001309</v>
      </c>
      <c r="AE102" s="495" t="s">
        <v>3412</v>
      </c>
      <c r="AF102" s="577">
        <v>45115</v>
      </c>
      <c r="AG102" s="515">
        <v>45481</v>
      </c>
      <c r="AH102" s="517">
        <v>9310010005401</v>
      </c>
      <c r="AI102" s="495" t="s">
        <v>3426</v>
      </c>
      <c r="AJ102" s="577">
        <v>45627</v>
      </c>
      <c r="AK102" s="513">
        <v>45627</v>
      </c>
      <c r="AL102" s="594" t="s">
        <v>3420</v>
      </c>
      <c r="AM102" s="520">
        <v>45415</v>
      </c>
      <c r="AN102" s="514">
        <v>45475</v>
      </c>
      <c r="AO102" s="510">
        <v>169994248</v>
      </c>
      <c r="AP102" s="594" t="s">
        <v>3421</v>
      </c>
      <c r="AQ102" s="520">
        <v>45264</v>
      </c>
      <c r="AR102" s="513">
        <v>45630</v>
      </c>
      <c r="AS102" s="595">
        <v>800126471</v>
      </c>
      <c r="AT102" s="505" t="s">
        <v>3273</v>
      </c>
      <c r="AU102" s="596">
        <v>3118830</v>
      </c>
      <c r="AV102" s="596">
        <v>3203001319</v>
      </c>
      <c r="AW102" s="495" t="s">
        <v>3440</v>
      </c>
      <c r="AX102" s="495" t="s">
        <v>3441</v>
      </c>
      <c r="AY102" s="598"/>
      <c r="AZ102" s="505"/>
      <c r="BA102" s="596"/>
      <c r="BB102" s="495"/>
      <c r="BC102" s="495"/>
      <c r="BD102" s="598"/>
      <c r="BE102" s="505"/>
      <c r="BF102" s="596"/>
      <c r="BG102" s="495"/>
      <c r="BH102" s="495"/>
      <c r="BI102" s="493" t="s">
        <v>3375</v>
      </c>
      <c r="BJ102" s="493"/>
      <c r="BK102" s="606">
        <v>472</v>
      </c>
      <c r="BL102" s="644" t="s">
        <v>3981</v>
      </c>
    </row>
    <row r="103" spans="1:64" ht="11.25" customHeight="1" x14ac:dyDescent="0.25">
      <c r="A103" s="533">
        <v>473</v>
      </c>
      <c r="B103" s="534" t="s">
        <v>2375</v>
      </c>
      <c r="C103" s="536" t="s">
        <v>1502</v>
      </c>
      <c r="D103" s="536" t="s">
        <v>3631</v>
      </c>
      <c r="E103" s="536" t="s">
        <v>3409</v>
      </c>
      <c r="F103" s="535">
        <v>5123</v>
      </c>
      <c r="G103" s="535">
        <v>2022</v>
      </c>
      <c r="H103" s="535">
        <v>2021</v>
      </c>
      <c r="I103" s="536" t="s">
        <v>3410</v>
      </c>
      <c r="J103" s="536" t="s">
        <v>1496</v>
      </c>
      <c r="K103" s="615" t="s">
        <v>2376</v>
      </c>
      <c r="L103" s="537" t="s">
        <v>2377</v>
      </c>
      <c r="M103" s="535">
        <v>41</v>
      </c>
      <c r="N103" s="492">
        <v>41</v>
      </c>
      <c r="O103" s="535">
        <v>2</v>
      </c>
      <c r="P103" s="537" t="s">
        <v>1487</v>
      </c>
      <c r="Q103" s="538">
        <v>44607</v>
      </c>
      <c r="R103" s="539">
        <v>44595</v>
      </c>
      <c r="S103" s="616" t="s">
        <v>2954</v>
      </c>
      <c r="T103" s="535">
        <v>10025193868</v>
      </c>
      <c r="U103" s="617">
        <v>42</v>
      </c>
      <c r="V103" s="510">
        <v>411832</v>
      </c>
      <c r="W103" s="492" t="s">
        <v>3411</v>
      </c>
      <c r="X103" s="577">
        <v>45338</v>
      </c>
      <c r="Y103" s="513">
        <v>46069</v>
      </c>
      <c r="Z103" s="510">
        <v>11101000608</v>
      </c>
      <c r="AA103" s="502" t="s">
        <v>3412</v>
      </c>
      <c r="AB103" s="577">
        <v>45347</v>
      </c>
      <c r="AC103" s="515">
        <v>45713</v>
      </c>
      <c r="AD103" s="510">
        <v>13061001309</v>
      </c>
      <c r="AE103" s="495" t="s">
        <v>3412</v>
      </c>
      <c r="AF103" s="577">
        <v>45115</v>
      </c>
      <c r="AG103" s="515">
        <v>45481</v>
      </c>
      <c r="AH103" s="517">
        <v>9310011406801</v>
      </c>
      <c r="AI103" s="495" t="s">
        <v>3426</v>
      </c>
      <c r="AJ103" s="577">
        <v>45318</v>
      </c>
      <c r="AK103" s="513">
        <v>45683</v>
      </c>
      <c r="AL103" s="594" t="s">
        <v>3420</v>
      </c>
      <c r="AM103" s="520">
        <v>45409</v>
      </c>
      <c r="AN103" s="514">
        <v>45469</v>
      </c>
      <c r="AO103" s="510">
        <v>171410627</v>
      </c>
      <c r="AP103" s="594" t="s">
        <v>3421</v>
      </c>
      <c r="AQ103" s="618">
        <v>45321</v>
      </c>
      <c r="AR103" s="513">
        <v>45687</v>
      </c>
      <c r="AS103" s="595">
        <v>52493549</v>
      </c>
      <c r="AT103" s="505" t="s">
        <v>1711</v>
      </c>
      <c r="AU103" s="596">
        <v>3118830</v>
      </c>
      <c r="AV103" s="596">
        <v>3203001319</v>
      </c>
      <c r="AW103" s="495" t="s">
        <v>3440</v>
      </c>
      <c r="AX103" s="597" t="s">
        <v>3495</v>
      </c>
      <c r="AY103" s="598"/>
      <c r="AZ103" s="505"/>
      <c r="BA103" s="596"/>
      <c r="BB103" s="495"/>
      <c r="BC103" s="495"/>
      <c r="BD103" s="598"/>
      <c r="BE103" s="505"/>
      <c r="BF103" s="596"/>
      <c r="BG103" s="495"/>
      <c r="BH103" s="495"/>
      <c r="BI103" s="535" t="s">
        <v>3265</v>
      </c>
      <c r="BJ103" s="535"/>
      <c r="BK103" s="492">
        <v>473</v>
      </c>
      <c r="BL103" s="645" t="s">
        <v>3981</v>
      </c>
    </row>
    <row r="104" spans="1:64" ht="11.25" customHeight="1" x14ac:dyDescent="0.25">
      <c r="A104" s="487">
        <v>475</v>
      </c>
      <c r="B104" s="488" t="s">
        <v>2495</v>
      </c>
      <c r="C104" s="495" t="s">
        <v>1599</v>
      </c>
      <c r="D104" s="495" t="s">
        <v>3557</v>
      </c>
      <c r="E104" s="495" t="s">
        <v>3409</v>
      </c>
      <c r="F104" s="492">
        <v>7200</v>
      </c>
      <c r="G104" s="492">
        <v>2019</v>
      </c>
      <c r="H104" s="492">
        <v>2019</v>
      </c>
      <c r="I104" s="495" t="s">
        <v>3581</v>
      </c>
      <c r="J104" s="495" t="s">
        <v>1496</v>
      </c>
      <c r="K104" s="591" t="s">
        <v>2496</v>
      </c>
      <c r="L104" s="502" t="s">
        <v>2497</v>
      </c>
      <c r="M104" s="492">
        <v>47</v>
      </c>
      <c r="N104" s="492">
        <v>47</v>
      </c>
      <c r="O104" s="492">
        <v>3</v>
      </c>
      <c r="P104" s="502" t="s">
        <v>1487</v>
      </c>
      <c r="Q104" s="503">
        <v>44770</v>
      </c>
      <c r="R104" s="504">
        <v>44769</v>
      </c>
      <c r="S104" s="592" t="s">
        <v>2954</v>
      </c>
      <c r="T104" s="492">
        <v>10026740489</v>
      </c>
      <c r="U104" s="492">
        <v>47</v>
      </c>
      <c r="V104" s="510">
        <v>316677</v>
      </c>
      <c r="W104" s="492" t="s">
        <v>3411</v>
      </c>
      <c r="X104" s="577">
        <v>44775</v>
      </c>
      <c r="Y104" s="513">
        <v>45506</v>
      </c>
      <c r="Z104" s="510">
        <v>11101000608</v>
      </c>
      <c r="AA104" s="502" t="s">
        <v>3412</v>
      </c>
      <c r="AB104" s="577">
        <v>45347</v>
      </c>
      <c r="AC104" s="515">
        <v>45713</v>
      </c>
      <c r="AD104" s="510">
        <v>13061001309</v>
      </c>
      <c r="AE104" s="495" t="s">
        <v>3412</v>
      </c>
      <c r="AF104" s="577">
        <v>45115</v>
      </c>
      <c r="AG104" s="515">
        <v>45481</v>
      </c>
      <c r="AH104" s="517">
        <v>85888530</v>
      </c>
      <c r="AI104" s="495" t="s">
        <v>3419</v>
      </c>
      <c r="AJ104" s="577">
        <v>45113</v>
      </c>
      <c r="AK104" s="513">
        <v>45494</v>
      </c>
      <c r="AL104" s="594" t="s">
        <v>3421</v>
      </c>
      <c r="AM104" s="520">
        <v>45395</v>
      </c>
      <c r="AN104" s="514">
        <v>45455</v>
      </c>
      <c r="AO104" s="510" t="s">
        <v>1769</v>
      </c>
      <c r="AP104" s="594" t="s">
        <v>1769</v>
      </c>
      <c r="AQ104" s="506">
        <v>44769</v>
      </c>
      <c r="AR104" s="507">
        <v>45500</v>
      </c>
      <c r="AS104" s="595">
        <v>800126471</v>
      </c>
      <c r="AT104" s="505" t="s">
        <v>3273</v>
      </c>
      <c r="AU104" s="596">
        <v>3118830</v>
      </c>
      <c r="AV104" s="596">
        <v>3203001319</v>
      </c>
      <c r="AW104" s="495" t="s">
        <v>3440</v>
      </c>
      <c r="AX104" s="495" t="s">
        <v>3441</v>
      </c>
      <c r="AY104" s="598"/>
      <c r="AZ104" s="505"/>
      <c r="BA104" s="596"/>
      <c r="BB104" s="495"/>
      <c r="BC104" s="495"/>
      <c r="BD104" s="598"/>
      <c r="BE104" s="505"/>
      <c r="BF104" s="596"/>
      <c r="BG104" s="495"/>
      <c r="BH104" s="495"/>
      <c r="BI104" s="492" t="s">
        <v>3375</v>
      </c>
      <c r="BJ104" s="492"/>
      <c r="BK104" s="653">
        <v>475</v>
      </c>
      <c r="BL104" s="645" t="s">
        <v>3981</v>
      </c>
    </row>
    <row r="105" spans="1:64" ht="11.25" customHeight="1" x14ac:dyDescent="0.25">
      <c r="A105" s="540">
        <v>500</v>
      </c>
      <c r="B105" s="541" t="s">
        <v>1598</v>
      </c>
      <c r="C105" s="495" t="s">
        <v>1599</v>
      </c>
      <c r="D105" s="495" t="s">
        <v>3439</v>
      </c>
      <c r="E105" s="495" t="s">
        <v>3409</v>
      </c>
      <c r="F105" s="492">
        <v>6374</v>
      </c>
      <c r="G105" s="492">
        <v>2014</v>
      </c>
      <c r="H105" s="545">
        <v>2012</v>
      </c>
      <c r="I105" s="495" t="s">
        <v>3410</v>
      </c>
      <c r="J105" s="547" t="s">
        <v>1496</v>
      </c>
      <c r="K105" s="591" t="s">
        <v>1600</v>
      </c>
      <c r="L105" s="502" t="s">
        <v>1601</v>
      </c>
      <c r="M105" s="492">
        <v>60</v>
      </c>
      <c r="N105" s="545">
        <v>60</v>
      </c>
      <c r="O105" s="492">
        <v>1</v>
      </c>
      <c r="P105" s="550" t="s">
        <v>1487</v>
      </c>
      <c r="Q105" s="551">
        <v>42019</v>
      </c>
      <c r="R105" s="552">
        <v>41991</v>
      </c>
      <c r="S105" s="592" t="s">
        <v>2954</v>
      </c>
      <c r="T105" s="492">
        <v>10008642400</v>
      </c>
      <c r="U105" s="593">
        <v>60</v>
      </c>
      <c r="V105" s="556">
        <v>334871</v>
      </c>
      <c r="W105" s="492" t="s">
        <v>3411</v>
      </c>
      <c r="X105" s="577">
        <v>44890</v>
      </c>
      <c r="Y105" s="513">
        <v>45621</v>
      </c>
      <c r="Z105" s="510">
        <v>11101000608</v>
      </c>
      <c r="AA105" s="502" t="s">
        <v>3412</v>
      </c>
      <c r="AB105" s="577">
        <v>45347</v>
      </c>
      <c r="AC105" s="515">
        <v>45713</v>
      </c>
      <c r="AD105" s="510">
        <v>13061001309</v>
      </c>
      <c r="AE105" s="495" t="s">
        <v>3412</v>
      </c>
      <c r="AF105" s="577">
        <v>45115</v>
      </c>
      <c r="AG105" s="515">
        <v>45481</v>
      </c>
      <c r="AH105" s="517">
        <v>87015959</v>
      </c>
      <c r="AI105" s="495" t="s">
        <v>3419</v>
      </c>
      <c r="AJ105" s="577">
        <v>45642</v>
      </c>
      <c r="AK105" s="513">
        <v>45641</v>
      </c>
      <c r="AL105" s="619" t="s">
        <v>3420</v>
      </c>
      <c r="AM105" s="574">
        <v>45401</v>
      </c>
      <c r="AN105" s="561">
        <v>45461</v>
      </c>
      <c r="AO105" s="556">
        <v>170193482</v>
      </c>
      <c r="AP105" s="594" t="s">
        <v>3544</v>
      </c>
      <c r="AQ105" s="520">
        <v>45272</v>
      </c>
      <c r="AR105" s="563">
        <v>45638</v>
      </c>
      <c r="AS105" s="620">
        <v>79918082</v>
      </c>
      <c r="AT105" s="564" t="s">
        <v>3298</v>
      </c>
      <c r="AU105" s="573">
        <v>6906890</v>
      </c>
      <c r="AV105" s="573">
        <v>3002663620</v>
      </c>
      <c r="AW105" s="547" t="s">
        <v>3643</v>
      </c>
      <c r="AX105" s="547" t="s">
        <v>3644</v>
      </c>
      <c r="AY105" s="621">
        <v>79914608</v>
      </c>
      <c r="AZ105" s="564" t="s">
        <v>3283</v>
      </c>
      <c r="BA105" s="596">
        <v>3473611</v>
      </c>
      <c r="BB105" s="495" t="s">
        <v>3645</v>
      </c>
      <c r="BC105" s="495"/>
      <c r="BD105" s="598"/>
      <c r="BE105" s="564"/>
      <c r="BF105" s="596"/>
      <c r="BG105" s="495"/>
      <c r="BH105" s="495"/>
      <c r="BI105" s="492" t="s">
        <v>3256</v>
      </c>
      <c r="BJ105" s="492"/>
      <c r="BK105" s="492">
        <v>500</v>
      </c>
      <c r="BL105" s="646" t="s">
        <v>3981</v>
      </c>
    </row>
    <row r="106" spans="1:64" ht="11.25" customHeight="1" x14ac:dyDescent="0.25">
      <c r="A106" s="542">
        <v>575</v>
      </c>
      <c r="B106" s="486" t="s">
        <v>1745</v>
      </c>
      <c r="C106" s="494" t="s">
        <v>1502</v>
      </c>
      <c r="D106" s="494" t="s">
        <v>3449</v>
      </c>
      <c r="E106" s="494" t="s">
        <v>3409</v>
      </c>
      <c r="F106" s="491">
        <v>5307</v>
      </c>
      <c r="G106" s="491">
        <v>2010</v>
      </c>
      <c r="H106" s="491">
        <v>2011</v>
      </c>
      <c r="I106" s="499" t="s">
        <v>3512</v>
      </c>
      <c r="J106" s="494" t="s">
        <v>1496</v>
      </c>
      <c r="K106" s="581" t="s">
        <v>1746</v>
      </c>
      <c r="L106" s="499" t="s">
        <v>1747</v>
      </c>
      <c r="M106" s="491">
        <v>35</v>
      </c>
      <c r="N106" s="492">
        <v>35</v>
      </c>
      <c r="O106" s="491">
        <v>1</v>
      </c>
      <c r="P106" s="494" t="s">
        <v>1487</v>
      </c>
      <c r="Q106" s="500">
        <v>45083</v>
      </c>
      <c r="R106" s="501">
        <v>40521</v>
      </c>
      <c r="S106" s="582" t="s">
        <v>2954</v>
      </c>
      <c r="T106" s="491">
        <v>10029538473</v>
      </c>
      <c r="U106" s="583">
        <v>35</v>
      </c>
      <c r="V106" s="510">
        <v>331533</v>
      </c>
      <c r="W106" s="492" t="s">
        <v>3411</v>
      </c>
      <c r="X106" s="577">
        <v>44875</v>
      </c>
      <c r="Y106" s="513">
        <v>45606</v>
      </c>
      <c r="Z106" s="510">
        <v>11101000608</v>
      </c>
      <c r="AA106" s="502" t="s">
        <v>3412</v>
      </c>
      <c r="AB106" s="577">
        <v>45347</v>
      </c>
      <c r="AC106" s="515">
        <v>45713</v>
      </c>
      <c r="AD106" s="510">
        <v>13061001309</v>
      </c>
      <c r="AE106" s="495" t="s">
        <v>3412</v>
      </c>
      <c r="AF106" s="577">
        <v>45115</v>
      </c>
      <c r="AG106" s="515">
        <v>45481</v>
      </c>
      <c r="AH106" s="517">
        <v>86945008</v>
      </c>
      <c r="AI106" s="495" t="s">
        <v>3571</v>
      </c>
      <c r="AJ106" s="577">
        <v>45268</v>
      </c>
      <c r="AK106" s="513">
        <v>45633</v>
      </c>
      <c r="AL106" s="594" t="s">
        <v>3420</v>
      </c>
      <c r="AM106" s="520">
        <v>45406</v>
      </c>
      <c r="AN106" s="514">
        <v>45466</v>
      </c>
      <c r="AO106" s="510">
        <v>170086065</v>
      </c>
      <c r="AP106" s="594" t="s">
        <v>3544</v>
      </c>
      <c r="AQ106" s="584">
        <v>45267</v>
      </c>
      <c r="AR106" s="513">
        <v>45633</v>
      </c>
      <c r="AS106" s="608">
        <v>19317002</v>
      </c>
      <c r="AT106" s="505" t="s">
        <v>3299</v>
      </c>
      <c r="AU106" s="596">
        <v>4625393</v>
      </c>
      <c r="AV106" s="596">
        <v>3132329175</v>
      </c>
      <c r="AW106" s="495" t="s">
        <v>3646</v>
      </c>
      <c r="AX106" s="597" t="s">
        <v>3647</v>
      </c>
      <c r="AY106" s="598"/>
      <c r="AZ106" s="505"/>
      <c r="BA106" s="596"/>
      <c r="BB106" s="495"/>
      <c r="BC106" s="495"/>
      <c r="BD106" s="505"/>
      <c r="BE106" s="505"/>
      <c r="BF106" s="596"/>
      <c r="BG106" s="495"/>
      <c r="BH106" s="495"/>
      <c r="BI106" s="493" t="s">
        <v>3256</v>
      </c>
      <c r="BJ106" s="493"/>
      <c r="BK106" s="56">
        <v>575</v>
      </c>
      <c r="BL106" s="644" t="s">
        <v>3981</v>
      </c>
    </row>
    <row r="107" spans="1:64" ht="11.25" customHeight="1" x14ac:dyDescent="0.25">
      <c r="A107" s="487">
        <v>512</v>
      </c>
      <c r="B107" s="489" t="s">
        <v>2241</v>
      </c>
      <c r="C107" s="495" t="s">
        <v>1509</v>
      </c>
      <c r="D107" s="495" t="s">
        <v>3601</v>
      </c>
      <c r="E107" s="495" t="s">
        <v>3409</v>
      </c>
      <c r="F107" s="492">
        <v>5193</v>
      </c>
      <c r="G107" s="492">
        <v>2014</v>
      </c>
      <c r="H107" s="493">
        <v>2014</v>
      </c>
      <c r="I107" s="495" t="s">
        <v>3410</v>
      </c>
      <c r="J107" s="496" t="s">
        <v>1496</v>
      </c>
      <c r="K107" s="591" t="s">
        <v>2242</v>
      </c>
      <c r="L107" s="502" t="s">
        <v>2243</v>
      </c>
      <c r="M107" s="492">
        <v>41</v>
      </c>
      <c r="N107" s="493">
        <v>37</v>
      </c>
      <c r="O107" s="492">
        <v>1</v>
      </c>
      <c r="P107" s="505" t="s">
        <v>1487</v>
      </c>
      <c r="Q107" s="506">
        <v>41661</v>
      </c>
      <c r="R107" s="507">
        <v>41642</v>
      </c>
      <c r="S107" s="592" t="s">
        <v>2954</v>
      </c>
      <c r="T107" s="492">
        <v>10013440209</v>
      </c>
      <c r="U107" s="593">
        <v>41</v>
      </c>
      <c r="V107" s="557">
        <v>407156</v>
      </c>
      <c r="W107" s="492" t="s">
        <v>3411</v>
      </c>
      <c r="X107" s="577">
        <v>45306</v>
      </c>
      <c r="Y107" s="513">
        <v>46037</v>
      </c>
      <c r="Z107" s="510">
        <v>11101000608</v>
      </c>
      <c r="AA107" s="502" t="s">
        <v>3412</v>
      </c>
      <c r="AB107" s="577">
        <v>45347</v>
      </c>
      <c r="AC107" s="515">
        <v>45713</v>
      </c>
      <c r="AD107" s="510">
        <v>13061001309</v>
      </c>
      <c r="AE107" s="495" t="s">
        <v>3412</v>
      </c>
      <c r="AF107" s="577">
        <v>45115</v>
      </c>
      <c r="AG107" s="515">
        <v>45481</v>
      </c>
      <c r="AH107" s="517">
        <v>36997563</v>
      </c>
      <c r="AI107" s="495" t="s">
        <v>3558</v>
      </c>
      <c r="AJ107" s="577">
        <v>45251</v>
      </c>
      <c r="AK107" s="513">
        <v>45616</v>
      </c>
      <c r="AL107" s="622" t="s">
        <v>3420</v>
      </c>
      <c r="AM107" s="520">
        <v>45441</v>
      </c>
      <c r="AN107" s="512">
        <v>45501</v>
      </c>
      <c r="AO107" s="557">
        <v>164636951</v>
      </c>
      <c r="AP107" s="594" t="s">
        <v>3414</v>
      </c>
      <c r="AQ107" s="520">
        <v>45332</v>
      </c>
      <c r="AR107" s="513">
        <v>45698</v>
      </c>
      <c r="AS107" s="604">
        <v>79269486</v>
      </c>
      <c r="AT107" s="505" t="s">
        <v>2244</v>
      </c>
      <c r="AU107" s="603">
        <v>3132093804</v>
      </c>
      <c r="AV107" s="603">
        <v>3132093804</v>
      </c>
      <c r="AW107" s="496" t="s">
        <v>3648</v>
      </c>
      <c r="AX107" s="496" t="s">
        <v>3649</v>
      </c>
      <c r="AY107" s="598"/>
      <c r="AZ107" s="505"/>
      <c r="BA107" s="596"/>
      <c r="BB107" s="495"/>
      <c r="BC107" s="495"/>
      <c r="BD107" s="598"/>
      <c r="BE107" s="505"/>
      <c r="BF107" s="596"/>
      <c r="BG107" s="495"/>
      <c r="BH107" s="495"/>
      <c r="BI107" s="493" t="s">
        <v>3256</v>
      </c>
      <c r="BJ107" s="493"/>
      <c r="BK107" s="56">
        <v>512</v>
      </c>
      <c r="BL107" s="642" t="s">
        <v>3981</v>
      </c>
    </row>
    <row r="108" spans="1:64" ht="11.25" customHeight="1" x14ac:dyDescent="0.25">
      <c r="A108" s="487">
        <v>518</v>
      </c>
      <c r="B108" s="488" t="s">
        <v>2198</v>
      </c>
      <c r="C108" s="495" t="s">
        <v>1509</v>
      </c>
      <c r="D108" s="495" t="s">
        <v>3601</v>
      </c>
      <c r="E108" s="495" t="s">
        <v>3409</v>
      </c>
      <c r="F108" s="492">
        <v>5193</v>
      </c>
      <c r="G108" s="492">
        <v>2012</v>
      </c>
      <c r="H108" s="492">
        <v>2013</v>
      </c>
      <c r="I108" s="495" t="s">
        <v>3410</v>
      </c>
      <c r="J108" s="495" t="s">
        <v>1496</v>
      </c>
      <c r="K108" s="591" t="s">
        <v>2199</v>
      </c>
      <c r="L108" s="502" t="s">
        <v>2200</v>
      </c>
      <c r="M108" s="492">
        <v>39</v>
      </c>
      <c r="N108" s="492">
        <v>38</v>
      </c>
      <c r="O108" s="492">
        <v>1</v>
      </c>
      <c r="P108" s="502" t="s">
        <v>1487</v>
      </c>
      <c r="Q108" s="503">
        <v>41285</v>
      </c>
      <c r="R108" s="504">
        <v>41262</v>
      </c>
      <c r="S108" s="592" t="s">
        <v>2954</v>
      </c>
      <c r="T108" s="492">
        <v>10004682909</v>
      </c>
      <c r="U108" s="593">
        <v>39</v>
      </c>
      <c r="V108" s="510">
        <v>413058</v>
      </c>
      <c r="W108" s="492" t="s">
        <v>3411</v>
      </c>
      <c r="X108" s="577">
        <v>45324</v>
      </c>
      <c r="Y108" s="513">
        <v>46055</v>
      </c>
      <c r="Z108" s="510">
        <v>11101000608</v>
      </c>
      <c r="AA108" s="502" t="s">
        <v>3412</v>
      </c>
      <c r="AB108" s="577">
        <v>45347</v>
      </c>
      <c r="AC108" s="515">
        <v>45713</v>
      </c>
      <c r="AD108" s="510">
        <v>13061001309</v>
      </c>
      <c r="AE108" s="495" t="s">
        <v>3412</v>
      </c>
      <c r="AF108" s="577">
        <v>45115</v>
      </c>
      <c r="AG108" s="515">
        <v>45481</v>
      </c>
      <c r="AH108" s="517">
        <v>4308004537164000</v>
      </c>
      <c r="AI108" s="495" t="s">
        <v>3460</v>
      </c>
      <c r="AJ108" s="577">
        <v>45232</v>
      </c>
      <c r="AK108" s="513">
        <v>45597</v>
      </c>
      <c r="AL108" s="594" t="s">
        <v>3420</v>
      </c>
      <c r="AM108" s="520">
        <v>45351</v>
      </c>
      <c r="AN108" s="514">
        <v>45411</v>
      </c>
      <c r="AO108" s="510">
        <v>170036550</v>
      </c>
      <c r="AP108" s="594" t="s">
        <v>3544</v>
      </c>
      <c r="AQ108" s="520">
        <v>45265</v>
      </c>
      <c r="AR108" s="513">
        <v>45631</v>
      </c>
      <c r="AS108" s="595">
        <v>19179122</v>
      </c>
      <c r="AT108" s="505" t="s">
        <v>3300</v>
      </c>
      <c r="AU108" s="596">
        <v>4625393</v>
      </c>
      <c r="AV108" s="596">
        <v>3138150532</v>
      </c>
      <c r="AW108" s="502" t="s">
        <v>3650</v>
      </c>
      <c r="AX108" s="495" t="s">
        <v>3651</v>
      </c>
      <c r="AY108" s="598">
        <v>19358907</v>
      </c>
      <c r="AZ108" s="505" t="s">
        <v>3319</v>
      </c>
      <c r="BA108" s="596">
        <v>3138150532</v>
      </c>
      <c r="BB108" s="495" t="s">
        <v>3652</v>
      </c>
      <c r="BC108" s="495"/>
      <c r="BD108" s="598"/>
      <c r="BE108" s="505"/>
      <c r="BF108" s="596"/>
      <c r="BG108" s="495"/>
      <c r="BH108" s="495"/>
      <c r="BI108" s="493" t="s">
        <v>3256</v>
      </c>
      <c r="BJ108" s="493"/>
      <c r="BK108" s="56">
        <v>518</v>
      </c>
      <c r="BL108" s="644" t="s">
        <v>3981</v>
      </c>
    </row>
    <row r="109" spans="1:64" ht="11.25" customHeight="1" x14ac:dyDescent="0.25">
      <c r="A109" s="487">
        <v>520</v>
      </c>
      <c r="B109" s="488" t="s">
        <v>2296</v>
      </c>
      <c r="C109" s="495" t="s">
        <v>1509</v>
      </c>
      <c r="D109" s="495" t="s">
        <v>3601</v>
      </c>
      <c r="E109" s="495" t="s">
        <v>3409</v>
      </c>
      <c r="F109" s="492">
        <v>5193</v>
      </c>
      <c r="G109" s="492">
        <v>2013</v>
      </c>
      <c r="H109" s="492">
        <v>2014</v>
      </c>
      <c r="I109" s="495" t="s">
        <v>3410</v>
      </c>
      <c r="J109" s="495" t="s">
        <v>1496</v>
      </c>
      <c r="K109" s="591" t="s">
        <v>2297</v>
      </c>
      <c r="L109" s="502" t="s">
        <v>2298</v>
      </c>
      <c r="M109" s="492">
        <v>41</v>
      </c>
      <c r="N109" s="492">
        <v>40</v>
      </c>
      <c r="O109" s="492">
        <v>1</v>
      </c>
      <c r="P109" s="502" t="s">
        <v>1487</v>
      </c>
      <c r="Q109" s="503">
        <v>41648</v>
      </c>
      <c r="R109" s="504">
        <v>41590</v>
      </c>
      <c r="S109" s="592" t="s">
        <v>2954</v>
      </c>
      <c r="T109" s="492">
        <v>10013697322</v>
      </c>
      <c r="U109" s="593">
        <v>41</v>
      </c>
      <c r="V109" s="510">
        <v>382032</v>
      </c>
      <c r="W109" s="492" t="s">
        <v>3411</v>
      </c>
      <c r="X109" s="577">
        <v>45183</v>
      </c>
      <c r="Y109" s="513">
        <v>45914</v>
      </c>
      <c r="Z109" s="510">
        <v>11101000608</v>
      </c>
      <c r="AA109" s="502" t="s">
        <v>3412</v>
      </c>
      <c r="AB109" s="577">
        <v>45347</v>
      </c>
      <c r="AC109" s="515">
        <v>45713</v>
      </c>
      <c r="AD109" s="510">
        <v>13061001309</v>
      </c>
      <c r="AE109" s="495" t="s">
        <v>3412</v>
      </c>
      <c r="AF109" s="577">
        <v>45115</v>
      </c>
      <c r="AG109" s="515">
        <v>45481</v>
      </c>
      <c r="AH109" s="517">
        <v>86817482</v>
      </c>
      <c r="AI109" s="495" t="s">
        <v>3419</v>
      </c>
      <c r="AJ109" s="577">
        <v>45247</v>
      </c>
      <c r="AK109" s="513">
        <v>45612</v>
      </c>
      <c r="AL109" s="594" t="s">
        <v>3544</v>
      </c>
      <c r="AM109" s="520">
        <v>45349</v>
      </c>
      <c r="AN109" s="514">
        <v>45409</v>
      </c>
      <c r="AO109" s="510">
        <v>169950488</v>
      </c>
      <c r="AP109" s="594" t="s">
        <v>3544</v>
      </c>
      <c r="AQ109" s="520">
        <v>45261</v>
      </c>
      <c r="AR109" s="513">
        <v>45627</v>
      </c>
      <c r="AS109" s="595">
        <v>19358907</v>
      </c>
      <c r="AT109" s="505" t="s">
        <v>2299</v>
      </c>
      <c r="AU109" s="596">
        <v>4625393</v>
      </c>
      <c r="AV109" s="596">
        <v>3138150532</v>
      </c>
      <c r="AW109" s="495" t="s">
        <v>3646</v>
      </c>
      <c r="AX109" s="495" t="s">
        <v>3651</v>
      </c>
      <c r="AY109" s="598"/>
      <c r="AZ109" s="505"/>
      <c r="BA109" s="596"/>
      <c r="BB109" s="495"/>
      <c r="BC109" s="495"/>
      <c r="BD109" s="598"/>
      <c r="BE109" s="505"/>
      <c r="BF109" s="596"/>
      <c r="BG109" s="495"/>
      <c r="BH109" s="495"/>
      <c r="BI109" s="493" t="s">
        <v>3256</v>
      </c>
      <c r="BJ109" s="493"/>
      <c r="BK109" s="56">
        <v>520</v>
      </c>
      <c r="BL109" s="644" t="s">
        <v>3981</v>
      </c>
    </row>
    <row r="110" spans="1:64" ht="11.25" customHeight="1" x14ac:dyDescent="0.25">
      <c r="A110" s="487">
        <v>529</v>
      </c>
      <c r="B110" s="488" t="s">
        <v>1671</v>
      </c>
      <c r="C110" s="495" t="s">
        <v>1599</v>
      </c>
      <c r="D110" s="495" t="s">
        <v>3575</v>
      </c>
      <c r="E110" s="495" t="s">
        <v>3409</v>
      </c>
      <c r="F110" s="492">
        <v>11967</v>
      </c>
      <c r="G110" s="492">
        <v>2005</v>
      </c>
      <c r="H110" s="492">
        <v>2005</v>
      </c>
      <c r="I110" s="495" t="s">
        <v>3410</v>
      </c>
      <c r="J110" s="495" t="s">
        <v>1496</v>
      </c>
      <c r="K110" s="591" t="s">
        <v>1672</v>
      </c>
      <c r="L110" s="502" t="s">
        <v>1673</v>
      </c>
      <c r="M110" s="492">
        <v>44</v>
      </c>
      <c r="N110" s="492">
        <v>40</v>
      </c>
      <c r="O110" s="492">
        <v>2</v>
      </c>
      <c r="P110" s="502" t="s">
        <v>1487</v>
      </c>
      <c r="Q110" s="503">
        <v>40192</v>
      </c>
      <c r="R110" s="504">
        <v>38506</v>
      </c>
      <c r="S110" s="592" t="s">
        <v>2628</v>
      </c>
      <c r="T110" s="492">
        <v>10007734842</v>
      </c>
      <c r="U110" s="593">
        <v>44</v>
      </c>
      <c r="V110" s="510">
        <v>333395</v>
      </c>
      <c r="W110" s="492" t="s">
        <v>3411</v>
      </c>
      <c r="X110" s="577">
        <v>44886</v>
      </c>
      <c r="Y110" s="513">
        <v>45617</v>
      </c>
      <c r="Z110" s="510">
        <v>11101000608</v>
      </c>
      <c r="AA110" s="502" t="s">
        <v>3412</v>
      </c>
      <c r="AB110" s="577">
        <v>45347</v>
      </c>
      <c r="AC110" s="515">
        <v>45713</v>
      </c>
      <c r="AD110" s="510">
        <v>13061001309</v>
      </c>
      <c r="AE110" s="495" t="s">
        <v>3412</v>
      </c>
      <c r="AF110" s="577">
        <v>45115</v>
      </c>
      <c r="AG110" s="515">
        <v>45481</v>
      </c>
      <c r="AH110" s="517">
        <v>11586600120340</v>
      </c>
      <c r="AI110" s="495" t="s">
        <v>3413</v>
      </c>
      <c r="AJ110" s="577">
        <v>45486</v>
      </c>
      <c r="AK110" s="513">
        <v>45486</v>
      </c>
      <c r="AL110" s="594" t="s">
        <v>3420</v>
      </c>
      <c r="AM110" s="520">
        <v>45409</v>
      </c>
      <c r="AN110" s="514">
        <v>45469</v>
      </c>
      <c r="AO110" s="510">
        <v>169867391</v>
      </c>
      <c r="AP110" s="594" t="s">
        <v>3609</v>
      </c>
      <c r="AQ110" s="520">
        <v>45258</v>
      </c>
      <c r="AR110" s="513">
        <v>45624</v>
      </c>
      <c r="AS110" s="595">
        <v>19469611</v>
      </c>
      <c r="AT110" s="505" t="s">
        <v>3286</v>
      </c>
      <c r="AU110" s="596">
        <v>7271613</v>
      </c>
      <c r="AV110" s="596">
        <v>3112088657</v>
      </c>
      <c r="AW110" s="495" t="s">
        <v>3610</v>
      </c>
      <c r="AX110" s="495" t="s">
        <v>3611</v>
      </c>
      <c r="AY110" s="598">
        <v>19260966</v>
      </c>
      <c r="AZ110" s="505" t="s">
        <v>3320</v>
      </c>
      <c r="BA110" s="596">
        <v>3112112436</v>
      </c>
      <c r="BB110" s="495" t="s">
        <v>3653</v>
      </c>
      <c r="BC110" s="495"/>
      <c r="BD110" s="598"/>
      <c r="BE110" s="505"/>
      <c r="BF110" s="596"/>
      <c r="BG110" s="495"/>
      <c r="BH110" s="495"/>
      <c r="BI110" s="493" t="s">
        <v>3256</v>
      </c>
      <c r="BJ110" s="493"/>
      <c r="BK110" s="56">
        <v>529</v>
      </c>
      <c r="BL110" s="644" t="s">
        <v>3981</v>
      </c>
    </row>
    <row r="111" spans="1:64" ht="11.25" customHeight="1" x14ac:dyDescent="0.25">
      <c r="A111" s="487">
        <v>537</v>
      </c>
      <c r="B111" s="488" t="s">
        <v>2044</v>
      </c>
      <c r="C111" s="495" t="s">
        <v>1599</v>
      </c>
      <c r="D111" s="495" t="s">
        <v>3560</v>
      </c>
      <c r="E111" s="495" t="s">
        <v>3409</v>
      </c>
      <c r="F111" s="492">
        <v>11967</v>
      </c>
      <c r="G111" s="492">
        <v>2017</v>
      </c>
      <c r="H111" s="492">
        <v>2016</v>
      </c>
      <c r="I111" s="495" t="s">
        <v>3410</v>
      </c>
      <c r="J111" s="495" t="s">
        <v>1496</v>
      </c>
      <c r="K111" s="591" t="s">
        <v>2045</v>
      </c>
      <c r="L111" s="502" t="s">
        <v>2046</v>
      </c>
      <c r="M111" s="492">
        <v>47</v>
      </c>
      <c r="N111" s="492">
        <v>42</v>
      </c>
      <c r="O111" s="492">
        <v>1</v>
      </c>
      <c r="P111" s="502" t="s">
        <v>1487</v>
      </c>
      <c r="Q111" s="503">
        <v>42878</v>
      </c>
      <c r="R111" s="504">
        <v>42872</v>
      </c>
      <c r="S111" s="592" t="s">
        <v>2954</v>
      </c>
      <c r="T111" s="492">
        <v>10013963728</v>
      </c>
      <c r="U111" s="593">
        <v>47</v>
      </c>
      <c r="V111" s="510">
        <v>362946</v>
      </c>
      <c r="W111" s="492" t="s">
        <v>3411</v>
      </c>
      <c r="X111" s="577">
        <v>45054</v>
      </c>
      <c r="Y111" s="513">
        <v>45785</v>
      </c>
      <c r="Z111" s="510">
        <v>11101000608</v>
      </c>
      <c r="AA111" s="502" t="s">
        <v>3412</v>
      </c>
      <c r="AB111" s="577">
        <v>45347</v>
      </c>
      <c r="AC111" s="515">
        <v>45713</v>
      </c>
      <c r="AD111" s="510">
        <v>13061001309</v>
      </c>
      <c r="AE111" s="495" t="s">
        <v>3412</v>
      </c>
      <c r="AF111" s="577">
        <v>45115</v>
      </c>
      <c r="AG111" s="515">
        <v>45481</v>
      </c>
      <c r="AH111" s="517">
        <v>85660289</v>
      </c>
      <c r="AI111" s="495" t="s">
        <v>3419</v>
      </c>
      <c r="AJ111" s="577">
        <v>45062</v>
      </c>
      <c r="AK111" s="525">
        <v>45793</v>
      </c>
      <c r="AL111" s="594" t="s">
        <v>3420</v>
      </c>
      <c r="AM111" s="520">
        <v>45409</v>
      </c>
      <c r="AN111" s="514">
        <v>45469</v>
      </c>
      <c r="AO111" s="510">
        <v>166415737</v>
      </c>
      <c r="AP111" s="594" t="s">
        <v>3467</v>
      </c>
      <c r="AQ111" s="520">
        <v>45087</v>
      </c>
      <c r="AR111" s="525">
        <v>45819</v>
      </c>
      <c r="AS111" s="595">
        <v>19123265</v>
      </c>
      <c r="AT111" s="505" t="s">
        <v>3272</v>
      </c>
      <c r="AU111" s="596">
        <v>2259212</v>
      </c>
      <c r="AV111" s="596">
        <v>3203001319</v>
      </c>
      <c r="AW111" s="495" t="s">
        <v>3440</v>
      </c>
      <c r="AX111" s="495" t="s">
        <v>3503</v>
      </c>
      <c r="AY111" s="598">
        <v>1015392785</v>
      </c>
      <c r="AZ111" s="505" t="s">
        <v>3280</v>
      </c>
      <c r="BA111" s="596">
        <v>3164967408</v>
      </c>
      <c r="BB111" s="495" t="s">
        <v>3623</v>
      </c>
      <c r="BC111" s="495" t="s">
        <v>3556</v>
      </c>
      <c r="BD111" s="598"/>
      <c r="BE111" s="505"/>
      <c r="BF111" s="596"/>
      <c r="BG111" s="495"/>
      <c r="BH111" s="495"/>
      <c r="BI111" s="493" t="s">
        <v>3284</v>
      </c>
      <c r="BJ111" s="493"/>
      <c r="BK111" s="56">
        <v>537</v>
      </c>
      <c r="BL111" s="644" t="s">
        <v>3981</v>
      </c>
    </row>
    <row r="112" spans="1:64" ht="11.25" customHeight="1" x14ac:dyDescent="0.25">
      <c r="A112" s="487">
        <v>540</v>
      </c>
      <c r="B112" s="488" t="s">
        <v>1508</v>
      </c>
      <c r="C112" s="495" t="s">
        <v>1509</v>
      </c>
      <c r="D112" s="495" t="s">
        <v>3601</v>
      </c>
      <c r="E112" s="495" t="s">
        <v>3409</v>
      </c>
      <c r="F112" s="492">
        <v>5193</v>
      </c>
      <c r="G112" s="492">
        <v>2014</v>
      </c>
      <c r="H112" s="492">
        <v>2015</v>
      </c>
      <c r="I112" s="495" t="s">
        <v>3410</v>
      </c>
      <c r="J112" s="495" t="s">
        <v>1496</v>
      </c>
      <c r="K112" s="591" t="s">
        <v>1510</v>
      </c>
      <c r="L112" s="502" t="s">
        <v>1511</v>
      </c>
      <c r="M112" s="492">
        <v>41</v>
      </c>
      <c r="N112" s="492">
        <v>37</v>
      </c>
      <c r="O112" s="492">
        <v>1</v>
      </c>
      <c r="P112" s="502" t="s">
        <v>1487</v>
      </c>
      <c r="Q112" s="503">
        <v>41757</v>
      </c>
      <c r="R112" s="504">
        <v>41740</v>
      </c>
      <c r="S112" s="592" t="s">
        <v>2954</v>
      </c>
      <c r="T112" s="492">
        <v>10007191901</v>
      </c>
      <c r="U112" s="593">
        <v>41</v>
      </c>
      <c r="V112" s="510">
        <v>349289</v>
      </c>
      <c r="W112" s="492" t="s">
        <v>3411</v>
      </c>
      <c r="X112" s="577">
        <v>44977</v>
      </c>
      <c r="Y112" s="513">
        <v>45708</v>
      </c>
      <c r="Z112" s="510">
        <v>11101000608</v>
      </c>
      <c r="AA112" s="502" t="s">
        <v>3412</v>
      </c>
      <c r="AB112" s="577">
        <v>45347</v>
      </c>
      <c r="AC112" s="515">
        <v>45713</v>
      </c>
      <c r="AD112" s="510">
        <v>13061001309</v>
      </c>
      <c r="AE112" s="495" t="s">
        <v>3412</v>
      </c>
      <c r="AF112" s="577">
        <v>45115</v>
      </c>
      <c r="AG112" s="515">
        <v>45481</v>
      </c>
      <c r="AH112" s="517">
        <v>1508005605625000</v>
      </c>
      <c r="AI112" s="495" t="s">
        <v>3460</v>
      </c>
      <c r="AJ112" s="577">
        <v>45329</v>
      </c>
      <c r="AK112" s="513">
        <v>45694</v>
      </c>
      <c r="AL112" s="594" t="s">
        <v>3654</v>
      </c>
      <c r="AM112" s="520" t="e">
        <v>#N/A</v>
      </c>
      <c r="AN112" s="514" t="e">
        <v>#N/A</v>
      </c>
      <c r="AO112" s="510">
        <v>159446933</v>
      </c>
      <c r="AP112" s="594" t="s">
        <v>3654</v>
      </c>
      <c r="AQ112" s="520">
        <v>45448</v>
      </c>
      <c r="AR112" s="525">
        <v>45813</v>
      </c>
      <c r="AS112" s="595">
        <v>3277232</v>
      </c>
      <c r="AT112" s="505" t="s">
        <v>1512</v>
      </c>
      <c r="AU112" s="596"/>
      <c r="AV112" s="596">
        <v>3125141046</v>
      </c>
      <c r="AW112" s="495" t="s">
        <v>3655</v>
      </c>
      <c r="AX112" s="597" t="s">
        <v>3656</v>
      </c>
      <c r="AY112" s="598"/>
      <c r="AZ112" s="505"/>
      <c r="BA112" s="596"/>
      <c r="BB112" s="495"/>
      <c r="BC112" s="495"/>
      <c r="BD112" s="598"/>
      <c r="BE112" s="505"/>
      <c r="BF112" s="596"/>
      <c r="BG112" s="495"/>
      <c r="BH112" s="495"/>
      <c r="BI112" s="493" t="s">
        <v>3256</v>
      </c>
      <c r="BJ112" s="493"/>
      <c r="BK112" s="56">
        <v>540</v>
      </c>
      <c r="BL112" s="644" t="s">
        <v>3981</v>
      </c>
    </row>
    <row r="113" spans="1:64" ht="11.25" customHeight="1" x14ac:dyDescent="0.25">
      <c r="A113" s="487">
        <v>550</v>
      </c>
      <c r="B113" s="488" t="s">
        <v>1979</v>
      </c>
      <c r="C113" s="495" t="s">
        <v>1502</v>
      </c>
      <c r="D113" s="495" t="s">
        <v>3657</v>
      </c>
      <c r="E113" s="495" t="s">
        <v>3409</v>
      </c>
      <c r="F113" s="492">
        <v>5123</v>
      </c>
      <c r="G113" s="492">
        <v>2018</v>
      </c>
      <c r="H113" s="492">
        <v>2019</v>
      </c>
      <c r="I113" s="502" t="s">
        <v>3410</v>
      </c>
      <c r="J113" s="502" t="s">
        <v>1496</v>
      </c>
      <c r="K113" s="73" t="s">
        <v>1980</v>
      </c>
      <c r="L113" s="73" t="s">
        <v>1981</v>
      </c>
      <c r="M113" s="492">
        <v>42</v>
      </c>
      <c r="N113" s="492">
        <v>41</v>
      </c>
      <c r="O113" s="492">
        <v>2</v>
      </c>
      <c r="P113" s="495" t="s">
        <v>1487</v>
      </c>
      <c r="Q113" s="503">
        <v>43385</v>
      </c>
      <c r="R113" s="504">
        <v>43370</v>
      </c>
      <c r="S113" s="592" t="s">
        <v>2954</v>
      </c>
      <c r="T113" s="74">
        <v>10016926023</v>
      </c>
      <c r="U113" s="593">
        <v>42</v>
      </c>
      <c r="V113" s="510">
        <v>328108</v>
      </c>
      <c r="W113" s="492" t="s">
        <v>3411</v>
      </c>
      <c r="X113" s="577">
        <v>44862</v>
      </c>
      <c r="Y113" s="513">
        <v>45593</v>
      </c>
      <c r="Z113" s="510">
        <v>11101000608</v>
      </c>
      <c r="AA113" s="502" t="s">
        <v>3412</v>
      </c>
      <c r="AB113" s="577">
        <v>45347</v>
      </c>
      <c r="AC113" s="515">
        <v>45713</v>
      </c>
      <c r="AD113" s="510">
        <v>13061001309</v>
      </c>
      <c r="AE113" s="495" t="s">
        <v>3412</v>
      </c>
      <c r="AF113" s="577">
        <v>45115</v>
      </c>
      <c r="AG113" s="515">
        <v>45481</v>
      </c>
      <c r="AH113" s="517">
        <v>86388745</v>
      </c>
      <c r="AI113" s="495" t="s">
        <v>3419</v>
      </c>
      <c r="AJ113" s="577">
        <v>45196</v>
      </c>
      <c r="AK113" s="513">
        <v>45561</v>
      </c>
      <c r="AL113" s="594" t="s">
        <v>3431</v>
      </c>
      <c r="AM113" s="520">
        <v>45383</v>
      </c>
      <c r="AN113" s="514">
        <v>45443</v>
      </c>
      <c r="AO113" s="510">
        <v>168649747</v>
      </c>
      <c r="AP113" s="594" t="s">
        <v>3431</v>
      </c>
      <c r="AQ113" s="520">
        <v>45196</v>
      </c>
      <c r="AR113" s="513">
        <v>45562</v>
      </c>
      <c r="AS113" s="608">
        <v>4060091</v>
      </c>
      <c r="AT113" s="505" t="s">
        <v>3301</v>
      </c>
      <c r="AU113" s="596"/>
      <c r="AV113" s="596">
        <v>3112323003</v>
      </c>
      <c r="AW113" s="495" t="s">
        <v>3658</v>
      </c>
      <c r="AX113" s="597" t="s">
        <v>3659</v>
      </c>
      <c r="AY113" s="531">
        <v>19254722</v>
      </c>
      <c r="AZ113" s="531" t="s">
        <v>3321</v>
      </c>
      <c r="BA113" s="596">
        <v>3118818036</v>
      </c>
      <c r="BB113" s="496" t="s">
        <v>3660</v>
      </c>
      <c r="BC113" s="495" t="s">
        <v>3661</v>
      </c>
      <c r="BD113" s="531"/>
      <c r="BE113" s="531"/>
      <c r="BF113" s="596"/>
      <c r="BG113" s="496"/>
      <c r="BH113" s="495"/>
      <c r="BI113" s="493" t="s">
        <v>3256</v>
      </c>
      <c r="BJ113" s="493"/>
      <c r="BK113" s="56">
        <v>550</v>
      </c>
      <c r="BL113" s="644" t="s">
        <v>3981</v>
      </c>
    </row>
    <row r="114" spans="1:64" ht="11.25" customHeight="1" x14ac:dyDescent="0.25">
      <c r="A114" s="487">
        <v>551</v>
      </c>
      <c r="B114" s="488" t="s">
        <v>2385</v>
      </c>
      <c r="C114" s="495" t="s">
        <v>1502</v>
      </c>
      <c r="D114" s="495" t="s">
        <v>3662</v>
      </c>
      <c r="E114" s="495" t="s">
        <v>3409</v>
      </c>
      <c r="F114" s="492">
        <v>5123</v>
      </c>
      <c r="G114" s="492">
        <v>2021</v>
      </c>
      <c r="H114" s="492">
        <v>2021</v>
      </c>
      <c r="I114" s="495" t="s">
        <v>3410</v>
      </c>
      <c r="J114" s="495" t="s">
        <v>1496</v>
      </c>
      <c r="K114" s="591" t="s">
        <v>2386</v>
      </c>
      <c r="L114" s="502" t="s">
        <v>2387</v>
      </c>
      <c r="M114" s="492">
        <v>41</v>
      </c>
      <c r="N114" s="492">
        <v>41</v>
      </c>
      <c r="O114" s="492">
        <v>2</v>
      </c>
      <c r="P114" s="502" t="s">
        <v>1487</v>
      </c>
      <c r="Q114" s="503">
        <v>44258</v>
      </c>
      <c r="R114" s="504">
        <v>44217</v>
      </c>
      <c r="S114" s="592" t="s">
        <v>2954</v>
      </c>
      <c r="T114" s="492">
        <v>10022383058</v>
      </c>
      <c r="U114" s="593">
        <v>42</v>
      </c>
      <c r="V114" s="510">
        <v>358627</v>
      </c>
      <c r="W114" s="492" t="s">
        <v>3411</v>
      </c>
      <c r="X114" s="577">
        <v>45030</v>
      </c>
      <c r="Y114" s="513">
        <v>45761</v>
      </c>
      <c r="Z114" s="510">
        <v>11101000608</v>
      </c>
      <c r="AA114" s="502" t="s">
        <v>3412</v>
      </c>
      <c r="AB114" s="577">
        <v>45347</v>
      </c>
      <c r="AC114" s="515">
        <v>45713</v>
      </c>
      <c r="AD114" s="510">
        <v>13061001309</v>
      </c>
      <c r="AE114" s="495" t="s">
        <v>3412</v>
      </c>
      <c r="AF114" s="577">
        <v>45115</v>
      </c>
      <c r="AG114" s="515">
        <v>45481</v>
      </c>
      <c r="AH114" s="517">
        <v>8115653000</v>
      </c>
      <c r="AI114" s="495" t="s">
        <v>3663</v>
      </c>
      <c r="AJ114" s="577">
        <v>45139</v>
      </c>
      <c r="AK114" s="513">
        <v>45504</v>
      </c>
      <c r="AL114" s="594" t="s">
        <v>3602</v>
      </c>
      <c r="AM114" s="520" t="e">
        <v>#N/A</v>
      </c>
      <c r="AN114" s="514" t="e">
        <v>#N/A</v>
      </c>
      <c r="AO114" s="510">
        <v>171225532</v>
      </c>
      <c r="AP114" s="594" t="s">
        <v>3602</v>
      </c>
      <c r="AQ114" s="520">
        <v>45312</v>
      </c>
      <c r="AR114" s="513">
        <v>45678</v>
      </c>
      <c r="AS114" s="595">
        <v>900843996</v>
      </c>
      <c r="AT114" s="505" t="s">
        <v>1832</v>
      </c>
      <c r="AU114" s="596"/>
      <c r="AV114" s="596">
        <v>3106983732</v>
      </c>
      <c r="AW114" s="495" t="s">
        <v>3664</v>
      </c>
      <c r="AX114" s="597" t="s">
        <v>3605</v>
      </c>
      <c r="AY114" s="598"/>
      <c r="AZ114" s="505"/>
      <c r="BA114" s="596"/>
      <c r="BB114" s="495"/>
      <c r="BC114" s="495"/>
      <c r="BD114" s="598"/>
      <c r="BE114" s="505"/>
      <c r="BF114" s="596"/>
      <c r="BG114" s="495"/>
      <c r="BH114" s="495"/>
      <c r="BI114" s="493" t="s">
        <v>3256</v>
      </c>
      <c r="BJ114" s="493"/>
      <c r="BK114" s="56">
        <v>551</v>
      </c>
      <c r="BL114" s="644" t="s">
        <v>3981</v>
      </c>
    </row>
    <row r="115" spans="1:64" ht="11.25" customHeight="1" x14ac:dyDescent="0.25">
      <c r="A115" s="487">
        <v>553</v>
      </c>
      <c r="B115" s="488" t="s">
        <v>2204</v>
      </c>
      <c r="C115" s="495" t="s">
        <v>1599</v>
      </c>
      <c r="D115" s="495" t="s">
        <v>3575</v>
      </c>
      <c r="E115" s="495" t="s">
        <v>3409</v>
      </c>
      <c r="F115" s="492">
        <v>12068</v>
      </c>
      <c r="G115" s="492">
        <v>2007</v>
      </c>
      <c r="H115" s="492">
        <v>2008</v>
      </c>
      <c r="I115" s="502" t="s">
        <v>3456</v>
      </c>
      <c r="J115" s="502" t="s">
        <v>1496</v>
      </c>
      <c r="K115" s="73" t="s">
        <v>2205</v>
      </c>
      <c r="L115" s="73" t="s">
        <v>2206</v>
      </c>
      <c r="M115" s="492">
        <v>48</v>
      </c>
      <c r="N115" s="492">
        <v>41</v>
      </c>
      <c r="O115" s="492">
        <v>2</v>
      </c>
      <c r="P115" s="495" t="s">
        <v>1487</v>
      </c>
      <c r="Q115" s="503">
        <v>42956</v>
      </c>
      <c r="R115" s="504">
        <v>39219</v>
      </c>
      <c r="S115" s="592" t="s">
        <v>43</v>
      </c>
      <c r="T115" s="74">
        <v>10014943420</v>
      </c>
      <c r="U115" s="593">
        <v>48</v>
      </c>
      <c r="V115" s="510">
        <v>383963</v>
      </c>
      <c r="W115" s="492" t="s">
        <v>3411</v>
      </c>
      <c r="X115" s="577">
        <v>45169</v>
      </c>
      <c r="Y115" s="513">
        <v>45900</v>
      </c>
      <c r="Z115" s="510">
        <v>11101000608</v>
      </c>
      <c r="AA115" s="502" t="s">
        <v>3412</v>
      </c>
      <c r="AB115" s="577">
        <v>45347</v>
      </c>
      <c r="AC115" s="515">
        <v>45713</v>
      </c>
      <c r="AD115" s="510">
        <v>13061001309</v>
      </c>
      <c r="AE115" s="495" t="s">
        <v>3412</v>
      </c>
      <c r="AF115" s="577">
        <v>45115</v>
      </c>
      <c r="AG115" s="515">
        <v>45481</v>
      </c>
      <c r="AH115" s="517">
        <v>4308005174323000</v>
      </c>
      <c r="AI115" s="495" t="s">
        <v>3460</v>
      </c>
      <c r="AJ115" s="577">
        <v>45367</v>
      </c>
      <c r="AK115" s="513">
        <v>45731</v>
      </c>
      <c r="AL115" s="594" t="s">
        <v>3665</v>
      </c>
      <c r="AM115" s="520">
        <v>45393</v>
      </c>
      <c r="AN115" s="514">
        <v>45453</v>
      </c>
      <c r="AO115" s="510">
        <v>153642916</v>
      </c>
      <c r="AP115" s="594" t="s">
        <v>3665</v>
      </c>
      <c r="AQ115" s="520">
        <v>45106</v>
      </c>
      <c r="AR115" s="513">
        <v>45472</v>
      </c>
      <c r="AS115" s="608">
        <v>94269112</v>
      </c>
      <c r="AT115" s="505" t="s">
        <v>2207</v>
      </c>
      <c r="AU115" s="596"/>
      <c r="AV115" s="596">
        <v>3113543027</v>
      </c>
      <c r="AW115" s="495" t="s">
        <v>3666</v>
      </c>
      <c r="AX115" s="495" t="s">
        <v>3667</v>
      </c>
      <c r="AY115" s="531"/>
      <c r="AZ115" s="531"/>
      <c r="BA115" s="596"/>
      <c r="BB115" s="495"/>
      <c r="BC115" s="495"/>
      <c r="BD115" s="531"/>
      <c r="BE115" s="531"/>
      <c r="BF115" s="596"/>
      <c r="BG115" s="495"/>
      <c r="BH115" s="495"/>
      <c r="BI115" s="493" t="s">
        <v>3256</v>
      </c>
      <c r="BJ115" s="493"/>
      <c r="BK115" s="56">
        <v>553</v>
      </c>
      <c r="BL115" s="644" t="s">
        <v>3981</v>
      </c>
    </row>
    <row r="116" spans="1:64" ht="11.25" customHeight="1" x14ac:dyDescent="0.25">
      <c r="A116" s="487">
        <v>555</v>
      </c>
      <c r="B116" s="488" t="s">
        <v>2336</v>
      </c>
      <c r="C116" s="495" t="s">
        <v>1599</v>
      </c>
      <c r="D116" s="495" t="s">
        <v>3557</v>
      </c>
      <c r="E116" s="495" t="s">
        <v>3409</v>
      </c>
      <c r="F116" s="492">
        <v>7200</v>
      </c>
      <c r="G116" s="492">
        <v>2019</v>
      </c>
      <c r="H116" s="492">
        <v>2019</v>
      </c>
      <c r="I116" s="495" t="s">
        <v>3410</v>
      </c>
      <c r="J116" s="495" t="s">
        <v>1496</v>
      </c>
      <c r="K116" s="591" t="s">
        <v>2337</v>
      </c>
      <c r="L116" s="502" t="s">
        <v>2338</v>
      </c>
      <c r="M116" s="492">
        <v>47</v>
      </c>
      <c r="N116" s="492">
        <v>47</v>
      </c>
      <c r="O116" s="492">
        <v>3</v>
      </c>
      <c r="P116" s="502" t="s">
        <v>1487</v>
      </c>
      <c r="Q116" s="503">
        <v>43894</v>
      </c>
      <c r="R116" s="504">
        <v>43889</v>
      </c>
      <c r="S116" s="592" t="s">
        <v>2954</v>
      </c>
      <c r="T116" s="492">
        <v>10020388058</v>
      </c>
      <c r="U116" s="593">
        <v>47</v>
      </c>
      <c r="V116" s="510">
        <v>417669</v>
      </c>
      <c r="W116" s="492" t="s">
        <v>3411</v>
      </c>
      <c r="X116" s="577">
        <v>45356</v>
      </c>
      <c r="Y116" s="513">
        <v>46086</v>
      </c>
      <c r="Z116" s="510">
        <v>11101000608</v>
      </c>
      <c r="AA116" s="502" t="s">
        <v>3412</v>
      </c>
      <c r="AB116" s="577">
        <v>45347</v>
      </c>
      <c r="AC116" s="515">
        <v>45713</v>
      </c>
      <c r="AD116" s="510">
        <v>13061001309</v>
      </c>
      <c r="AE116" s="495" t="s">
        <v>3412</v>
      </c>
      <c r="AF116" s="577">
        <v>45115</v>
      </c>
      <c r="AG116" s="515">
        <v>45481</v>
      </c>
      <c r="AH116" s="517">
        <v>8120822600</v>
      </c>
      <c r="AI116" s="495" t="s">
        <v>3663</v>
      </c>
      <c r="AJ116" s="577">
        <v>45336</v>
      </c>
      <c r="AK116" s="513">
        <v>45701</v>
      </c>
      <c r="AL116" s="594" t="s">
        <v>3602</v>
      </c>
      <c r="AM116" s="520" t="e">
        <v>#N/A</v>
      </c>
      <c r="AN116" s="514" t="e">
        <v>#N/A</v>
      </c>
      <c r="AO116" s="510">
        <v>171595619</v>
      </c>
      <c r="AP116" s="594" t="s">
        <v>3602</v>
      </c>
      <c r="AQ116" s="520">
        <v>45328</v>
      </c>
      <c r="AR116" s="513">
        <v>45694</v>
      </c>
      <c r="AS116" s="595">
        <v>900843996</v>
      </c>
      <c r="AT116" s="505" t="s">
        <v>1832</v>
      </c>
      <c r="AU116" s="596"/>
      <c r="AV116" s="596">
        <v>3106983732</v>
      </c>
      <c r="AW116" s="502" t="s">
        <v>3664</v>
      </c>
      <c r="AX116" s="495" t="s">
        <v>3605</v>
      </c>
      <c r="AY116" s="598"/>
      <c r="AZ116" s="505"/>
      <c r="BA116" s="596"/>
      <c r="BB116" s="495"/>
      <c r="BC116" s="495"/>
      <c r="BD116" s="598"/>
      <c r="BE116" s="505"/>
      <c r="BF116" s="596"/>
      <c r="BG116" s="495"/>
      <c r="BH116" s="495"/>
      <c r="BI116" s="493" t="s">
        <v>3256</v>
      </c>
      <c r="BJ116" s="493"/>
      <c r="BK116" s="56">
        <v>555</v>
      </c>
      <c r="BL116" s="644" t="s">
        <v>3981</v>
      </c>
    </row>
    <row r="117" spans="1:64" ht="11.25" customHeight="1" x14ac:dyDescent="0.25">
      <c r="A117" s="487">
        <v>558</v>
      </c>
      <c r="B117" s="488" t="s">
        <v>1829</v>
      </c>
      <c r="C117" s="495" t="s">
        <v>1509</v>
      </c>
      <c r="D117" s="495" t="s">
        <v>3601</v>
      </c>
      <c r="E117" s="495" t="s">
        <v>3409</v>
      </c>
      <c r="F117" s="492">
        <v>5193</v>
      </c>
      <c r="G117" s="492">
        <v>2015</v>
      </c>
      <c r="H117" s="492">
        <v>2016</v>
      </c>
      <c r="I117" s="495" t="s">
        <v>3410</v>
      </c>
      <c r="J117" s="495" t="s">
        <v>1496</v>
      </c>
      <c r="K117" s="591" t="s">
        <v>1830</v>
      </c>
      <c r="L117" s="502" t="s">
        <v>1831</v>
      </c>
      <c r="M117" s="492">
        <v>42</v>
      </c>
      <c r="N117" s="492">
        <v>40</v>
      </c>
      <c r="O117" s="492">
        <v>1</v>
      </c>
      <c r="P117" s="502" t="s">
        <v>1487</v>
      </c>
      <c r="Q117" s="503">
        <v>42128</v>
      </c>
      <c r="R117" s="504">
        <v>42121</v>
      </c>
      <c r="S117" s="592" t="s">
        <v>2954</v>
      </c>
      <c r="T117" s="492">
        <v>10009413231</v>
      </c>
      <c r="U117" s="593">
        <v>42</v>
      </c>
      <c r="V117" s="510">
        <v>331544</v>
      </c>
      <c r="W117" s="492" t="s">
        <v>3411</v>
      </c>
      <c r="X117" s="577">
        <v>44868</v>
      </c>
      <c r="Y117" s="513">
        <v>45599</v>
      </c>
      <c r="Z117" s="510">
        <v>11101000608</v>
      </c>
      <c r="AA117" s="502" t="s">
        <v>3412</v>
      </c>
      <c r="AB117" s="577">
        <v>45347</v>
      </c>
      <c r="AC117" s="515">
        <v>45713</v>
      </c>
      <c r="AD117" s="510">
        <v>13061001309</v>
      </c>
      <c r="AE117" s="495" t="s">
        <v>3412</v>
      </c>
      <c r="AF117" s="577">
        <v>45115</v>
      </c>
      <c r="AG117" s="515">
        <v>45481</v>
      </c>
      <c r="AH117" s="517">
        <v>408004302576000</v>
      </c>
      <c r="AI117" s="495" t="s">
        <v>3460</v>
      </c>
      <c r="AJ117" s="577">
        <v>45292</v>
      </c>
      <c r="AK117" s="513">
        <v>45657</v>
      </c>
      <c r="AL117" s="594" t="s">
        <v>3420</v>
      </c>
      <c r="AM117" s="520" t="e">
        <v>#N/A</v>
      </c>
      <c r="AN117" s="514" t="e">
        <v>#N/A</v>
      </c>
      <c r="AO117" s="510">
        <v>166282301</v>
      </c>
      <c r="AP117" s="594" t="s">
        <v>3602</v>
      </c>
      <c r="AQ117" s="525">
        <v>45447</v>
      </c>
      <c r="AR117" s="525">
        <v>45812</v>
      </c>
      <c r="AS117" s="595">
        <v>900843996</v>
      </c>
      <c r="AT117" s="505" t="s">
        <v>1832</v>
      </c>
      <c r="AU117" s="596"/>
      <c r="AV117" s="614">
        <v>3106983732</v>
      </c>
      <c r="AW117" s="502" t="s">
        <v>3664</v>
      </c>
      <c r="AX117" s="495" t="s">
        <v>3605</v>
      </c>
      <c r="AY117" s="598"/>
      <c r="AZ117" s="505"/>
      <c r="BA117" s="596"/>
      <c r="BB117" s="495"/>
      <c r="BC117" s="495"/>
      <c r="BD117" s="598"/>
      <c r="BE117" s="505"/>
      <c r="BF117" s="596"/>
      <c r="BG117" s="495"/>
      <c r="BH117" s="495"/>
      <c r="BI117" s="493" t="s">
        <v>3256</v>
      </c>
      <c r="BJ117" s="493"/>
      <c r="BK117" s="56">
        <v>558</v>
      </c>
      <c r="BL117" s="644" t="s">
        <v>3981</v>
      </c>
    </row>
    <row r="118" spans="1:64" ht="11.25" customHeight="1" x14ac:dyDescent="0.25">
      <c r="A118" s="487">
        <v>559</v>
      </c>
      <c r="B118" s="488" t="s">
        <v>2359</v>
      </c>
      <c r="C118" s="495" t="s">
        <v>1502</v>
      </c>
      <c r="D118" s="495" t="s">
        <v>3554</v>
      </c>
      <c r="E118" s="495" t="s">
        <v>3409</v>
      </c>
      <c r="F118" s="492">
        <v>7684</v>
      </c>
      <c r="G118" s="492">
        <v>2015</v>
      </c>
      <c r="H118" s="492">
        <v>2016</v>
      </c>
      <c r="I118" s="495" t="s">
        <v>3410</v>
      </c>
      <c r="J118" s="495" t="s">
        <v>1496</v>
      </c>
      <c r="K118" s="591" t="s">
        <v>2360</v>
      </c>
      <c r="L118" s="502" t="s">
        <v>2361</v>
      </c>
      <c r="M118" s="492">
        <v>46</v>
      </c>
      <c r="N118" s="492">
        <v>40</v>
      </c>
      <c r="O118" s="492">
        <v>1</v>
      </c>
      <c r="P118" s="502" t="s">
        <v>1487</v>
      </c>
      <c r="Q118" s="503">
        <v>42325</v>
      </c>
      <c r="R118" s="504">
        <v>42318</v>
      </c>
      <c r="S118" s="592" t="s">
        <v>2954</v>
      </c>
      <c r="T118" s="492">
        <v>10011354849</v>
      </c>
      <c r="U118" s="593">
        <v>45</v>
      </c>
      <c r="V118" s="510">
        <v>389531</v>
      </c>
      <c r="W118" s="492" t="s">
        <v>3411</v>
      </c>
      <c r="X118" s="577">
        <v>45208</v>
      </c>
      <c r="Y118" s="513">
        <v>45939</v>
      </c>
      <c r="Z118" s="510">
        <v>11101000608</v>
      </c>
      <c r="AA118" s="502" t="s">
        <v>3412</v>
      </c>
      <c r="AB118" s="577">
        <v>45347</v>
      </c>
      <c r="AC118" s="515">
        <v>45713</v>
      </c>
      <c r="AD118" s="510">
        <v>13061001309</v>
      </c>
      <c r="AE118" s="495" t="s">
        <v>3412</v>
      </c>
      <c r="AF118" s="577">
        <v>45115</v>
      </c>
      <c r="AG118" s="515">
        <v>45481</v>
      </c>
      <c r="AH118" s="517">
        <v>86458462</v>
      </c>
      <c r="AI118" s="495" t="s">
        <v>3571</v>
      </c>
      <c r="AJ118" s="577">
        <v>45188</v>
      </c>
      <c r="AK118" s="513">
        <v>45553</v>
      </c>
      <c r="AL118" s="594" t="s">
        <v>3578</v>
      </c>
      <c r="AM118" s="520" t="e">
        <v>#N/A</v>
      </c>
      <c r="AN118" s="514" t="e">
        <v>#N/A</v>
      </c>
      <c r="AO118" s="510">
        <v>169315367</v>
      </c>
      <c r="AP118" s="594" t="s">
        <v>3602</v>
      </c>
      <c r="AQ118" s="520">
        <v>45229</v>
      </c>
      <c r="AR118" s="513">
        <v>45595</v>
      </c>
      <c r="AS118" s="595">
        <v>900843996</v>
      </c>
      <c r="AT118" s="505" t="s">
        <v>1832</v>
      </c>
      <c r="AU118" s="603"/>
      <c r="AV118" s="603">
        <v>3106983732</v>
      </c>
      <c r="AW118" s="505" t="s">
        <v>3664</v>
      </c>
      <c r="AX118" s="597" t="s">
        <v>3605</v>
      </c>
      <c r="AY118" s="598"/>
      <c r="AZ118" s="505"/>
      <c r="BA118" s="596"/>
      <c r="BB118" s="495"/>
      <c r="BC118" s="597"/>
      <c r="BD118" s="598"/>
      <c r="BE118" s="505"/>
      <c r="BF118" s="596"/>
      <c r="BG118" s="495"/>
      <c r="BH118" s="495"/>
      <c r="BI118" s="493" t="s">
        <v>3256</v>
      </c>
      <c r="BJ118" s="493"/>
      <c r="BK118" s="56">
        <v>559</v>
      </c>
      <c r="BL118" s="644" t="s">
        <v>3981</v>
      </c>
    </row>
    <row r="119" spans="1:64" ht="11.25" customHeight="1" x14ac:dyDescent="0.25">
      <c r="A119" s="487">
        <v>561</v>
      </c>
      <c r="B119" s="488" t="s">
        <v>2272</v>
      </c>
      <c r="C119" s="495" t="s">
        <v>2273</v>
      </c>
      <c r="D119" s="495" t="s">
        <v>3668</v>
      </c>
      <c r="E119" s="495" t="s">
        <v>3409</v>
      </c>
      <c r="F119" s="492">
        <v>3760</v>
      </c>
      <c r="G119" s="492">
        <v>2013</v>
      </c>
      <c r="H119" s="492">
        <v>2012</v>
      </c>
      <c r="I119" s="495" t="s">
        <v>3456</v>
      </c>
      <c r="J119" s="495" t="s">
        <v>1657</v>
      </c>
      <c r="K119" s="591">
        <v>89033252</v>
      </c>
      <c r="L119" s="502" t="s">
        <v>2274</v>
      </c>
      <c r="M119" s="492">
        <v>27</v>
      </c>
      <c r="N119" s="492">
        <v>27</v>
      </c>
      <c r="O119" s="492">
        <v>2</v>
      </c>
      <c r="P119" s="502" t="s">
        <v>1487</v>
      </c>
      <c r="Q119" s="503">
        <v>41659</v>
      </c>
      <c r="R119" s="504">
        <v>41393</v>
      </c>
      <c r="S119" s="592" t="s">
        <v>3669</v>
      </c>
      <c r="T119" s="492">
        <v>10005323145</v>
      </c>
      <c r="U119" s="593">
        <v>27</v>
      </c>
      <c r="V119" s="510">
        <v>418817</v>
      </c>
      <c r="W119" s="492" t="s">
        <v>3411</v>
      </c>
      <c r="X119" s="577">
        <v>45345</v>
      </c>
      <c r="Y119" s="513">
        <v>46076</v>
      </c>
      <c r="Z119" s="510">
        <v>11101000608</v>
      </c>
      <c r="AA119" s="502" t="s">
        <v>3412</v>
      </c>
      <c r="AB119" s="577">
        <v>45347</v>
      </c>
      <c r="AC119" s="515">
        <v>45713</v>
      </c>
      <c r="AD119" s="510">
        <v>13061001309</v>
      </c>
      <c r="AE119" s="495" t="s">
        <v>3412</v>
      </c>
      <c r="AF119" s="577">
        <v>45115</v>
      </c>
      <c r="AG119" s="515">
        <v>45481</v>
      </c>
      <c r="AH119" s="517">
        <v>86342739</v>
      </c>
      <c r="AI119" s="495" t="s">
        <v>3419</v>
      </c>
      <c r="AJ119" s="577">
        <v>45164</v>
      </c>
      <c r="AK119" s="513">
        <v>45530</v>
      </c>
      <c r="AL119" s="594" t="s">
        <v>3670</v>
      </c>
      <c r="AM119" s="520" t="e">
        <v>#N/A</v>
      </c>
      <c r="AN119" s="514" t="e">
        <v>#N/A</v>
      </c>
      <c r="AO119" s="510">
        <v>168044178</v>
      </c>
      <c r="AP119" s="594" t="s">
        <v>3670</v>
      </c>
      <c r="AQ119" s="520">
        <v>45166</v>
      </c>
      <c r="AR119" s="513">
        <v>45532</v>
      </c>
      <c r="AS119" s="595">
        <v>4180117</v>
      </c>
      <c r="AT119" s="505" t="s">
        <v>2275</v>
      </c>
      <c r="AU119" s="596"/>
      <c r="AV119" s="596">
        <v>3102555269</v>
      </c>
      <c r="AW119" s="502" t="s">
        <v>3671</v>
      </c>
      <c r="AX119" s="495" t="s">
        <v>3672</v>
      </c>
      <c r="AY119" s="598"/>
      <c r="AZ119" s="505"/>
      <c r="BA119" s="596"/>
      <c r="BB119" s="495"/>
      <c r="BC119" s="495"/>
      <c r="BD119" s="598"/>
      <c r="BE119" s="505"/>
      <c r="BF119" s="596"/>
      <c r="BG119" s="495"/>
      <c r="BH119" s="495"/>
      <c r="BI119" s="493" t="s">
        <v>3256</v>
      </c>
      <c r="BJ119" s="493"/>
      <c r="BK119" s="56">
        <v>561</v>
      </c>
      <c r="BL119" s="644" t="s">
        <v>3981</v>
      </c>
    </row>
    <row r="120" spans="1:64" ht="11.25" customHeight="1" x14ac:dyDescent="0.25">
      <c r="A120" s="487">
        <v>564</v>
      </c>
      <c r="B120" s="488" t="s">
        <v>2416</v>
      </c>
      <c r="C120" s="495" t="s">
        <v>1490</v>
      </c>
      <c r="D120" s="495" t="s">
        <v>3424</v>
      </c>
      <c r="E120" s="495" t="s">
        <v>3409</v>
      </c>
      <c r="F120" s="492">
        <v>2476</v>
      </c>
      <c r="G120" s="492">
        <v>2013</v>
      </c>
      <c r="H120" s="492">
        <v>2013</v>
      </c>
      <c r="I120" s="495" t="s">
        <v>3425</v>
      </c>
      <c r="J120" s="495" t="s">
        <v>1484</v>
      </c>
      <c r="K120" s="591" t="s">
        <v>2417</v>
      </c>
      <c r="L120" s="502" t="s">
        <v>2418</v>
      </c>
      <c r="M120" s="492">
        <v>12</v>
      </c>
      <c r="N120" s="492">
        <v>12</v>
      </c>
      <c r="O120" s="492">
        <v>2</v>
      </c>
      <c r="P120" s="502" t="s">
        <v>1487</v>
      </c>
      <c r="Q120" s="503">
        <v>44558</v>
      </c>
      <c r="R120" s="504">
        <v>41376</v>
      </c>
      <c r="S120" s="592" t="s">
        <v>2629</v>
      </c>
      <c r="T120" s="492">
        <v>10025754167</v>
      </c>
      <c r="U120" s="593">
        <v>12</v>
      </c>
      <c r="V120" s="510">
        <v>399964</v>
      </c>
      <c r="W120" s="492" t="s">
        <v>3411</v>
      </c>
      <c r="X120" s="577">
        <v>45289</v>
      </c>
      <c r="Y120" s="513">
        <v>46020</v>
      </c>
      <c r="Z120" s="510">
        <v>11101000608</v>
      </c>
      <c r="AA120" s="502" t="s">
        <v>3412</v>
      </c>
      <c r="AB120" s="577">
        <v>45347</v>
      </c>
      <c r="AC120" s="515">
        <v>45713</v>
      </c>
      <c r="AD120" s="510">
        <v>13061001309</v>
      </c>
      <c r="AE120" s="495" t="s">
        <v>3412</v>
      </c>
      <c r="AF120" s="577">
        <v>45115</v>
      </c>
      <c r="AG120" s="515">
        <v>45481</v>
      </c>
      <c r="AH120" s="517">
        <v>86815380</v>
      </c>
      <c r="AI120" s="495" t="s">
        <v>3419</v>
      </c>
      <c r="AJ120" s="577">
        <v>45271</v>
      </c>
      <c r="AK120" s="513">
        <v>45606</v>
      </c>
      <c r="AL120" s="594" t="s">
        <v>3420</v>
      </c>
      <c r="AM120" s="520">
        <v>45409</v>
      </c>
      <c r="AN120" s="514">
        <v>45469</v>
      </c>
      <c r="AO120" s="510">
        <v>172255320</v>
      </c>
      <c r="AP120" s="594" t="s">
        <v>3421</v>
      </c>
      <c r="AQ120" s="520">
        <v>45358</v>
      </c>
      <c r="AR120" s="513">
        <v>45723</v>
      </c>
      <c r="AS120" s="595">
        <v>1018440199</v>
      </c>
      <c r="AT120" s="505" t="s">
        <v>2419</v>
      </c>
      <c r="AU120" s="596"/>
      <c r="AV120" s="596">
        <v>3185938441</v>
      </c>
      <c r="AW120" s="502" t="s">
        <v>3673</v>
      </c>
      <c r="AX120" s="597" t="s">
        <v>3674</v>
      </c>
      <c r="AY120" s="598"/>
      <c r="AZ120" s="505"/>
      <c r="BA120" s="596"/>
      <c r="BB120" s="495"/>
      <c r="BC120" s="495" t="s">
        <v>3490</v>
      </c>
      <c r="BD120" s="598"/>
      <c r="BE120" s="505"/>
      <c r="BF120" s="596"/>
      <c r="BG120" s="495"/>
      <c r="BH120" s="495"/>
      <c r="BI120" s="493" t="s">
        <v>3256</v>
      </c>
      <c r="BJ120" s="493"/>
      <c r="BK120" s="56">
        <v>564</v>
      </c>
      <c r="BL120" s="644" t="s">
        <v>3981</v>
      </c>
    </row>
    <row r="121" spans="1:64" ht="11.25" customHeight="1" x14ac:dyDescent="0.25">
      <c r="A121" s="487">
        <v>566</v>
      </c>
      <c r="B121" s="488" t="s">
        <v>2508</v>
      </c>
      <c r="C121" s="495" t="s">
        <v>2509</v>
      </c>
      <c r="D121" s="495" t="s">
        <v>3675</v>
      </c>
      <c r="E121" s="495" t="s">
        <v>3409</v>
      </c>
      <c r="F121" s="492">
        <v>9300</v>
      </c>
      <c r="G121" s="492">
        <v>2022</v>
      </c>
      <c r="H121" s="492">
        <v>2023</v>
      </c>
      <c r="I121" s="495" t="s">
        <v>3456</v>
      </c>
      <c r="J121" s="495" t="s">
        <v>1496</v>
      </c>
      <c r="K121" s="591" t="s">
        <v>2510</v>
      </c>
      <c r="L121" s="502" t="s">
        <v>2511</v>
      </c>
      <c r="M121" s="492">
        <v>46</v>
      </c>
      <c r="N121" s="492">
        <v>46</v>
      </c>
      <c r="O121" s="492">
        <v>2</v>
      </c>
      <c r="P121" s="502" t="s">
        <v>1487</v>
      </c>
      <c r="Q121" s="503">
        <v>44799</v>
      </c>
      <c r="R121" s="504">
        <v>44799</v>
      </c>
      <c r="S121" s="592" t="s">
        <v>2954</v>
      </c>
      <c r="T121" s="492">
        <v>10027024679</v>
      </c>
      <c r="U121" s="593">
        <v>46</v>
      </c>
      <c r="V121" s="510">
        <v>323255</v>
      </c>
      <c r="W121" s="492" t="s">
        <v>3411</v>
      </c>
      <c r="X121" s="577">
        <v>44827</v>
      </c>
      <c r="Y121" s="513">
        <v>45558</v>
      </c>
      <c r="Z121" s="510">
        <v>11101000608</v>
      </c>
      <c r="AA121" s="502" t="s">
        <v>3412</v>
      </c>
      <c r="AB121" s="577">
        <v>45347</v>
      </c>
      <c r="AC121" s="515">
        <v>45713</v>
      </c>
      <c r="AD121" s="510">
        <v>13061001309</v>
      </c>
      <c r="AE121" s="495" t="s">
        <v>3412</v>
      </c>
      <c r="AF121" s="577">
        <v>45115</v>
      </c>
      <c r="AG121" s="515">
        <v>45481</v>
      </c>
      <c r="AH121" s="517">
        <v>4308004390526000</v>
      </c>
      <c r="AI121" s="495" t="s">
        <v>3460</v>
      </c>
      <c r="AJ121" s="577">
        <v>45170</v>
      </c>
      <c r="AK121" s="513">
        <v>45535</v>
      </c>
      <c r="AL121" s="594"/>
      <c r="AM121" s="520" t="e">
        <v>#N/A</v>
      </c>
      <c r="AN121" s="514" t="e">
        <v>#N/A</v>
      </c>
      <c r="AO121" s="510" t="s">
        <v>1769</v>
      </c>
      <c r="AP121" s="594" t="s">
        <v>1769</v>
      </c>
      <c r="AQ121" s="520">
        <v>44799</v>
      </c>
      <c r="AR121" s="513">
        <v>45530</v>
      </c>
      <c r="AS121" s="595">
        <v>19260966</v>
      </c>
      <c r="AT121" s="505" t="s">
        <v>3302</v>
      </c>
      <c r="AU121" s="596"/>
      <c r="AV121" s="596">
        <v>3112088657</v>
      </c>
      <c r="AW121" s="502" t="s">
        <v>3610</v>
      </c>
      <c r="AX121" s="597" t="s">
        <v>3611</v>
      </c>
      <c r="AY121" s="598">
        <v>19469611</v>
      </c>
      <c r="AZ121" s="505" t="s">
        <v>3322</v>
      </c>
      <c r="BA121" s="596">
        <v>3112088657</v>
      </c>
      <c r="BB121" s="495" t="s">
        <v>3610</v>
      </c>
      <c r="BC121" s="495" t="s">
        <v>3611</v>
      </c>
      <c r="BD121" s="598"/>
      <c r="BE121" s="505"/>
      <c r="BF121" s="596"/>
      <c r="BG121" s="495"/>
      <c r="BH121" s="495"/>
      <c r="BI121" s="493" t="s">
        <v>3256</v>
      </c>
      <c r="BJ121" s="493"/>
      <c r="BK121" s="56">
        <v>566</v>
      </c>
      <c r="BL121" s="644" t="s">
        <v>3981</v>
      </c>
    </row>
    <row r="122" spans="1:64" ht="11.25" customHeight="1" x14ac:dyDescent="0.25">
      <c r="A122" s="487">
        <v>571</v>
      </c>
      <c r="B122" s="488" t="s">
        <v>2111</v>
      </c>
      <c r="C122" s="495" t="s">
        <v>1502</v>
      </c>
      <c r="D122" s="495" t="s">
        <v>3554</v>
      </c>
      <c r="E122" s="495" t="s">
        <v>3409</v>
      </c>
      <c r="F122" s="492">
        <v>7684</v>
      </c>
      <c r="G122" s="492">
        <v>2015</v>
      </c>
      <c r="H122" s="492">
        <v>2016</v>
      </c>
      <c r="I122" s="495" t="s">
        <v>3410</v>
      </c>
      <c r="J122" s="495" t="s">
        <v>1496</v>
      </c>
      <c r="K122" s="591" t="s">
        <v>2112</v>
      </c>
      <c r="L122" s="502" t="s">
        <v>2113</v>
      </c>
      <c r="M122" s="492">
        <v>46</v>
      </c>
      <c r="N122" s="492">
        <v>40</v>
      </c>
      <c r="O122" s="492">
        <v>1</v>
      </c>
      <c r="P122" s="502" t="s">
        <v>1487</v>
      </c>
      <c r="Q122" s="503">
        <v>42320</v>
      </c>
      <c r="R122" s="504">
        <v>42312</v>
      </c>
      <c r="S122" s="592" t="s">
        <v>2954</v>
      </c>
      <c r="T122" s="492">
        <v>10013223084</v>
      </c>
      <c r="U122" s="593">
        <v>46</v>
      </c>
      <c r="V122" s="510">
        <v>391592</v>
      </c>
      <c r="W122" s="492" t="s">
        <v>3411</v>
      </c>
      <c r="X122" s="577">
        <v>45208</v>
      </c>
      <c r="Y122" s="513">
        <v>45939</v>
      </c>
      <c r="Z122" s="510">
        <v>11101000608</v>
      </c>
      <c r="AA122" s="502" t="s">
        <v>3412</v>
      </c>
      <c r="AB122" s="577">
        <v>45347</v>
      </c>
      <c r="AC122" s="515">
        <v>45713</v>
      </c>
      <c r="AD122" s="510">
        <v>13061001309</v>
      </c>
      <c r="AE122" s="495" t="s">
        <v>3412</v>
      </c>
      <c r="AF122" s="577">
        <v>45115</v>
      </c>
      <c r="AG122" s="515">
        <v>45481</v>
      </c>
      <c r="AH122" s="517">
        <v>86349235</v>
      </c>
      <c r="AI122" s="495" t="s">
        <v>3419</v>
      </c>
      <c r="AJ122" s="577">
        <v>45170</v>
      </c>
      <c r="AK122" s="513">
        <v>45535</v>
      </c>
      <c r="AL122" s="594" t="s">
        <v>3676</v>
      </c>
      <c r="AM122" s="520">
        <v>45372</v>
      </c>
      <c r="AN122" s="514">
        <v>45432</v>
      </c>
      <c r="AO122" s="510">
        <v>169093034</v>
      </c>
      <c r="AP122" s="594" t="s">
        <v>3602</v>
      </c>
      <c r="AQ122" s="520">
        <v>45217</v>
      </c>
      <c r="AR122" s="513">
        <v>45583</v>
      </c>
      <c r="AS122" s="607">
        <v>91424915</v>
      </c>
      <c r="AT122" s="505" t="s">
        <v>3303</v>
      </c>
      <c r="AU122" s="596"/>
      <c r="AV122" s="596">
        <v>3105812086</v>
      </c>
      <c r="AW122" s="502" t="s">
        <v>3677</v>
      </c>
      <c r="AX122" s="495" t="s">
        <v>3678</v>
      </c>
      <c r="AY122" s="598"/>
      <c r="AZ122" s="505"/>
      <c r="BA122" s="596"/>
      <c r="BB122" s="495"/>
      <c r="BC122" s="495"/>
      <c r="BD122" s="598"/>
      <c r="BE122" s="505"/>
      <c r="BF122" s="596"/>
      <c r="BG122" s="495"/>
      <c r="BH122" s="495"/>
      <c r="BI122" s="493" t="s">
        <v>3256</v>
      </c>
      <c r="BJ122" s="493"/>
      <c r="BK122" s="56">
        <v>571</v>
      </c>
      <c r="BL122" s="644" t="s">
        <v>3981</v>
      </c>
    </row>
    <row r="123" spans="1:64" ht="11.25" customHeight="1" x14ac:dyDescent="0.25">
      <c r="A123" s="487">
        <v>573</v>
      </c>
      <c r="B123" s="488" t="s">
        <v>2215</v>
      </c>
      <c r="C123" s="495" t="s">
        <v>1502</v>
      </c>
      <c r="D123" s="495" t="s">
        <v>3418</v>
      </c>
      <c r="E123" s="495" t="s">
        <v>3409</v>
      </c>
      <c r="F123" s="492">
        <v>5123</v>
      </c>
      <c r="G123" s="492">
        <v>2017</v>
      </c>
      <c r="H123" s="492">
        <v>2018</v>
      </c>
      <c r="I123" s="495" t="s">
        <v>3410</v>
      </c>
      <c r="J123" s="495" t="s">
        <v>1496</v>
      </c>
      <c r="K123" s="591" t="s">
        <v>2216</v>
      </c>
      <c r="L123" s="502" t="s">
        <v>2217</v>
      </c>
      <c r="M123" s="492">
        <v>42</v>
      </c>
      <c r="N123" s="492">
        <v>37</v>
      </c>
      <c r="O123" s="492">
        <v>1</v>
      </c>
      <c r="P123" s="502" t="s">
        <v>1487</v>
      </c>
      <c r="Q123" s="503">
        <v>42934</v>
      </c>
      <c r="R123" s="504">
        <v>42928</v>
      </c>
      <c r="S123" s="592" t="s">
        <v>2954</v>
      </c>
      <c r="T123" s="492">
        <v>10014281780</v>
      </c>
      <c r="U123" s="593">
        <v>42</v>
      </c>
      <c r="V123" s="510">
        <v>379778</v>
      </c>
      <c r="W123" s="492" t="s">
        <v>3411</v>
      </c>
      <c r="X123" s="577">
        <v>45146</v>
      </c>
      <c r="Y123" s="513">
        <v>45877</v>
      </c>
      <c r="Z123" s="510">
        <v>11101000608</v>
      </c>
      <c r="AA123" s="502" t="s">
        <v>3412</v>
      </c>
      <c r="AB123" s="577">
        <v>45347</v>
      </c>
      <c r="AC123" s="515">
        <v>45713</v>
      </c>
      <c r="AD123" s="510">
        <v>13061001309</v>
      </c>
      <c r="AE123" s="495" t="s">
        <v>3412</v>
      </c>
      <c r="AF123" s="577">
        <v>45115</v>
      </c>
      <c r="AG123" s="515">
        <v>45481</v>
      </c>
      <c r="AH123" s="517">
        <v>85954360</v>
      </c>
      <c r="AI123" s="495" t="s">
        <v>3419</v>
      </c>
      <c r="AJ123" s="577">
        <v>45111</v>
      </c>
      <c r="AK123" s="513">
        <v>45477</v>
      </c>
      <c r="AL123" s="594" t="s">
        <v>3679</v>
      </c>
      <c r="AM123" s="520">
        <v>45446</v>
      </c>
      <c r="AN123" s="514">
        <v>45506</v>
      </c>
      <c r="AO123" s="510">
        <v>160195671</v>
      </c>
      <c r="AP123" s="594" t="s">
        <v>3679</v>
      </c>
      <c r="AQ123" s="520">
        <v>45118</v>
      </c>
      <c r="AR123" s="513">
        <v>45484</v>
      </c>
      <c r="AS123" s="595">
        <v>10244566</v>
      </c>
      <c r="AT123" s="505" t="s">
        <v>3304</v>
      </c>
      <c r="AU123" s="596"/>
      <c r="AV123" s="596">
        <v>3105927875</v>
      </c>
      <c r="AW123" s="495" t="s">
        <v>3680</v>
      </c>
      <c r="AX123" s="495" t="s">
        <v>3681</v>
      </c>
      <c r="AY123" s="598">
        <v>30400693</v>
      </c>
      <c r="AZ123" s="505" t="s">
        <v>3323</v>
      </c>
      <c r="BA123" s="596">
        <v>3105927875</v>
      </c>
      <c r="BB123" s="495" t="s">
        <v>3682</v>
      </c>
      <c r="BC123" s="648" t="s">
        <v>3683</v>
      </c>
      <c r="BD123" s="598"/>
      <c r="BE123" s="505"/>
      <c r="BF123" s="596"/>
      <c r="BG123" s="495"/>
      <c r="BH123" s="495"/>
      <c r="BI123" s="493" t="s">
        <v>3256</v>
      </c>
      <c r="BJ123" s="493"/>
      <c r="BK123" s="56">
        <v>573</v>
      </c>
      <c r="BL123" s="644" t="s">
        <v>3981</v>
      </c>
    </row>
    <row r="124" spans="1:64" ht="11.25" customHeight="1" x14ac:dyDescent="0.25">
      <c r="A124" s="487">
        <v>588</v>
      </c>
      <c r="B124" s="488" t="s">
        <v>2483</v>
      </c>
      <c r="C124" s="495" t="s">
        <v>2484</v>
      </c>
      <c r="D124" s="495" t="s">
        <v>3684</v>
      </c>
      <c r="E124" s="495" t="s">
        <v>3409</v>
      </c>
      <c r="F124" s="492">
        <v>0</v>
      </c>
      <c r="G124" s="492">
        <v>2022</v>
      </c>
      <c r="H124" s="492">
        <v>2022</v>
      </c>
      <c r="I124" s="495" t="s">
        <v>3456</v>
      </c>
      <c r="J124" s="495" t="s">
        <v>1496</v>
      </c>
      <c r="K124" s="591" t="s">
        <v>2485</v>
      </c>
      <c r="L124" s="502" t="s">
        <v>2486</v>
      </c>
      <c r="M124" s="492">
        <v>38</v>
      </c>
      <c r="N124" s="492">
        <v>38</v>
      </c>
      <c r="O124" s="492">
        <v>3</v>
      </c>
      <c r="P124" s="502" t="s">
        <v>2487</v>
      </c>
      <c r="Q124" s="503">
        <v>44784</v>
      </c>
      <c r="R124" s="504">
        <v>44783</v>
      </c>
      <c r="S124" s="592" t="s">
        <v>3486</v>
      </c>
      <c r="T124" s="492">
        <v>10026870795</v>
      </c>
      <c r="U124" s="593">
        <v>47</v>
      </c>
      <c r="V124" s="510">
        <v>320325</v>
      </c>
      <c r="W124" s="492" t="s">
        <v>3411</v>
      </c>
      <c r="X124" s="577">
        <v>44798</v>
      </c>
      <c r="Y124" s="513">
        <v>45529</v>
      </c>
      <c r="Z124" s="510">
        <v>11101000608</v>
      </c>
      <c r="AA124" s="502" t="s">
        <v>3412</v>
      </c>
      <c r="AB124" s="577">
        <v>45347</v>
      </c>
      <c r="AC124" s="515">
        <v>45713</v>
      </c>
      <c r="AD124" s="510">
        <v>13061001309</v>
      </c>
      <c r="AE124" s="495" t="s">
        <v>3412</v>
      </c>
      <c r="AF124" s="577">
        <v>45115</v>
      </c>
      <c r="AG124" s="515">
        <v>45481</v>
      </c>
      <c r="AH124" s="517">
        <v>229902600</v>
      </c>
      <c r="AI124" s="495" t="s">
        <v>3685</v>
      </c>
      <c r="AJ124" s="613">
        <v>45447</v>
      </c>
      <c r="AK124" s="525">
        <v>45811</v>
      </c>
      <c r="AL124" s="594" t="s">
        <v>3420</v>
      </c>
      <c r="AM124" s="520">
        <v>45456</v>
      </c>
      <c r="AN124" s="514">
        <v>45516</v>
      </c>
      <c r="AO124" s="510" t="s">
        <v>1769</v>
      </c>
      <c r="AP124" s="594" t="s">
        <v>1769</v>
      </c>
      <c r="AQ124" s="520">
        <v>44783</v>
      </c>
      <c r="AR124" s="513">
        <v>45514</v>
      </c>
      <c r="AS124" s="595">
        <v>860066942</v>
      </c>
      <c r="AT124" s="505" t="s">
        <v>3305</v>
      </c>
      <c r="AU124" s="596"/>
      <c r="AV124" s="596" t="s">
        <v>2490</v>
      </c>
      <c r="AW124" s="502" t="s">
        <v>3686</v>
      </c>
      <c r="AX124" s="597" t="s">
        <v>3687</v>
      </c>
      <c r="AY124" s="598"/>
      <c r="AZ124" s="505"/>
      <c r="BA124" s="596"/>
      <c r="BB124" s="495"/>
      <c r="BC124" s="495"/>
      <c r="BD124" s="598"/>
      <c r="BE124" s="505"/>
      <c r="BF124" s="596"/>
      <c r="BG124" s="495"/>
      <c r="BH124" s="495"/>
      <c r="BI124" s="493" t="s">
        <v>3256</v>
      </c>
      <c r="BJ124" s="493"/>
      <c r="BK124" s="56">
        <v>588</v>
      </c>
      <c r="BL124" s="644" t="s">
        <v>3981</v>
      </c>
    </row>
    <row r="125" spans="1:64" ht="11.25" customHeight="1" x14ac:dyDescent="0.25">
      <c r="A125" s="487">
        <v>592</v>
      </c>
      <c r="B125" s="488" t="s">
        <v>1634</v>
      </c>
      <c r="C125" s="495" t="s">
        <v>1635</v>
      </c>
      <c r="D125" s="495" t="s">
        <v>3688</v>
      </c>
      <c r="E125" s="495" t="s">
        <v>3409</v>
      </c>
      <c r="F125" s="492">
        <v>4300</v>
      </c>
      <c r="G125" s="492">
        <v>2005</v>
      </c>
      <c r="H125" s="492">
        <v>2005</v>
      </c>
      <c r="I125" s="495" t="s">
        <v>3410</v>
      </c>
      <c r="J125" s="495" t="s">
        <v>1496</v>
      </c>
      <c r="K125" s="591">
        <v>4117786</v>
      </c>
      <c r="L125" s="502" t="s">
        <v>1636</v>
      </c>
      <c r="M125" s="492">
        <v>25</v>
      </c>
      <c r="N125" s="492">
        <v>25</v>
      </c>
      <c r="O125" s="492">
        <v>2</v>
      </c>
      <c r="P125" s="502" t="s">
        <v>1487</v>
      </c>
      <c r="Q125" s="503">
        <v>41824</v>
      </c>
      <c r="R125" s="504">
        <v>38380</v>
      </c>
      <c r="S125" s="592" t="s">
        <v>3689</v>
      </c>
      <c r="T125" s="492">
        <v>10020153588</v>
      </c>
      <c r="U125" s="593">
        <v>25</v>
      </c>
      <c r="V125" s="510">
        <v>349442</v>
      </c>
      <c r="W125" s="492" t="s">
        <v>3411</v>
      </c>
      <c r="X125" s="577">
        <v>44978</v>
      </c>
      <c r="Y125" s="513">
        <v>45709</v>
      </c>
      <c r="Z125" s="510">
        <v>11101000608</v>
      </c>
      <c r="AA125" s="502" t="s">
        <v>3412</v>
      </c>
      <c r="AB125" s="577">
        <v>45347</v>
      </c>
      <c r="AC125" s="515">
        <v>45713</v>
      </c>
      <c r="AD125" s="510">
        <v>13061001309</v>
      </c>
      <c r="AE125" s="495" t="s">
        <v>3412</v>
      </c>
      <c r="AF125" s="577">
        <v>45115</v>
      </c>
      <c r="AG125" s="515">
        <v>45481</v>
      </c>
      <c r="AH125" s="517">
        <v>4308005133878000</v>
      </c>
      <c r="AI125" s="495" t="s">
        <v>3460</v>
      </c>
      <c r="AJ125" s="577">
        <v>45359</v>
      </c>
      <c r="AK125" s="513">
        <v>45723</v>
      </c>
      <c r="AL125" s="594" t="s">
        <v>3690</v>
      </c>
      <c r="AM125" s="520" t="e">
        <v>#N/A</v>
      </c>
      <c r="AN125" s="514" t="e">
        <v>#N/A</v>
      </c>
      <c r="AO125" s="510">
        <v>172245373</v>
      </c>
      <c r="AP125" s="594" t="s">
        <v>3691</v>
      </c>
      <c r="AQ125" s="520">
        <v>45358</v>
      </c>
      <c r="AR125" s="513">
        <v>45723</v>
      </c>
      <c r="AS125" s="595">
        <v>29675452</v>
      </c>
      <c r="AT125" s="505" t="s">
        <v>1637</v>
      </c>
      <c r="AU125" s="596"/>
      <c r="AV125" s="596">
        <v>3217643622</v>
      </c>
      <c r="AW125" s="502" t="s">
        <v>3692</v>
      </c>
      <c r="AX125" s="597" t="s">
        <v>3693</v>
      </c>
      <c r="AY125" s="598"/>
      <c r="AZ125" s="505"/>
      <c r="BA125" s="596"/>
      <c r="BB125" s="495"/>
      <c r="BC125" s="495"/>
      <c r="BD125" s="598"/>
      <c r="BE125" s="505"/>
      <c r="BF125" s="596"/>
      <c r="BG125" s="495"/>
      <c r="BH125" s="495"/>
      <c r="BI125" s="493" t="s">
        <v>3256</v>
      </c>
      <c r="BJ125" s="493"/>
      <c r="BK125" s="56">
        <v>592</v>
      </c>
      <c r="BL125" s="644" t="s">
        <v>3981</v>
      </c>
    </row>
    <row r="126" spans="1:64" ht="11.25" customHeight="1" x14ac:dyDescent="0.25">
      <c r="A126" s="487">
        <v>598</v>
      </c>
      <c r="B126" s="488" t="s">
        <v>2491</v>
      </c>
      <c r="C126" s="495" t="s">
        <v>2484</v>
      </c>
      <c r="D126" s="495" t="s">
        <v>3684</v>
      </c>
      <c r="E126" s="495" t="s">
        <v>3409</v>
      </c>
      <c r="F126" s="492">
        <v>0</v>
      </c>
      <c r="G126" s="492">
        <v>2022</v>
      </c>
      <c r="H126" s="492">
        <v>2022</v>
      </c>
      <c r="I126" s="495" t="s">
        <v>3456</v>
      </c>
      <c r="J126" s="495" t="s">
        <v>1496</v>
      </c>
      <c r="K126" s="591" t="s">
        <v>2492</v>
      </c>
      <c r="L126" s="502" t="s">
        <v>2493</v>
      </c>
      <c r="M126" s="492">
        <v>38</v>
      </c>
      <c r="N126" s="492">
        <v>38</v>
      </c>
      <c r="O126" s="492">
        <v>3</v>
      </c>
      <c r="P126" s="502" t="s">
        <v>2487</v>
      </c>
      <c r="Q126" s="503">
        <v>44784</v>
      </c>
      <c r="R126" s="504">
        <v>44783</v>
      </c>
      <c r="S126" s="592" t="s">
        <v>3486</v>
      </c>
      <c r="T126" s="492">
        <v>10026870872</v>
      </c>
      <c r="U126" s="593">
        <v>47</v>
      </c>
      <c r="V126" s="510">
        <v>320324</v>
      </c>
      <c r="W126" s="492" t="s">
        <v>3411</v>
      </c>
      <c r="X126" s="577">
        <v>44798</v>
      </c>
      <c r="Y126" s="513">
        <v>45529</v>
      </c>
      <c r="Z126" s="510">
        <v>11101000608</v>
      </c>
      <c r="AA126" s="502" t="s">
        <v>3412</v>
      </c>
      <c r="AB126" s="577">
        <v>45347</v>
      </c>
      <c r="AC126" s="515">
        <v>45713</v>
      </c>
      <c r="AD126" s="510">
        <v>13061001309</v>
      </c>
      <c r="AE126" s="495" t="s">
        <v>3412</v>
      </c>
      <c r="AF126" s="577">
        <v>45115</v>
      </c>
      <c r="AG126" s="515">
        <v>45481</v>
      </c>
      <c r="AH126" s="517">
        <v>229905600</v>
      </c>
      <c r="AI126" s="495" t="s">
        <v>3685</v>
      </c>
      <c r="AJ126" s="613">
        <v>45447</v>
      </c>
      <c r="AK126" s="525">
        <v>45811</v>
      </c>
      <c r="AL126" s="594" t="s">
        <v>3420</v>
      </c>
      <c r="AM126" s="520" t="e">
        <v>#N/A</v>
      </c>
      <c r="AN126" s="514" t="e">
        <v>#N/A</v>
      </c>
      <c r="AO126" s="510" t="s">
        <v>1769</v>
      </c>
      <c r="AP126" s="594" t="s">
        <v>1769</v>
      </c>
      <c r="AQ126" s="520">
        <v>44783</v>
      </c>
      <c r="AR126" s="513">
        <v>45514</v>
      </c>
      <c r="AS126" s="595">
        <v>860066942</v>
      </c>
      <c r="AT126" s="505" t="s">
        <v>3305</v>
      </c>
      <c r="AU126" s="596"/>
      <c r="AV126" s="596" t="s">
        <v>2490</v>
      </c>
      <c r="AW126" s="502" t="s">
        <v>3686</v>
      </c>
      <c r="AX126" s="597" t="s">
        <v>3687</v>
      </c>
      <c r="AY126" s="598"/>
      <c r="AZ126" s="505"/>
      <c r="BA126" s="596"/>
      <c r="BB126" s="495"/>
      <c r="BC126" s="495"/>
      <c r="BD126" s="598"/>
      <c r="BE126" s="505"/>
      <c r="BF126" s="596"/>
      <c r="BG126" s="495"/>
      <c r="BH126" s="495"/>
      <c r="BI126" s="493" t="s">
        <v>3256</v>
      </c>
      <c r="BJ126" s="493"/>
      <c r="BK126" s="56">
        <v>598</v>
      </c>
      <c r="BL126" s="644" t="s">
        <v>3981</v>
      </c>
    </row>
    <row r="127" spans="1:64" ht="11.25" customHeight="1" x14ac:dyDescent="0.25">
      <c r="A127" s="543">
        <v>626</v>
      </c>
      <c r="B127" s="544" t="s">
        <v>2208</v>
      </c>
      <c r="C127" s="495" t="s">
        <v>2209</v>
      </c>
      <c r="D127" s="495" t="s">
        <v>3694</v>
      </c>
      <c r="E127" s="495" t="s">
        <v>3695</v>
      </c>
      <c r="F127" s="492">
        <v>2477</v>
      </c>
      <c r="G127" s="492">
        <v>2015</v>
      </c>
      <c r="H127" s="546">
        <v>2015</v>
      </c>
      <c r="I127" s="495" t="s">
        <v>3696</v>
      </c>
      <c r="J127" s="548" t="s">
        <v>1525</v>
      </c>
      <c r="K127" s="591" t="s">
        <v>2210</v>
      </c>
      <c r="L127" s="502" t="s">
        <v>2211</v>
      </c>
      <c r="M127" s="492">
        <v>4</v>
      </c>
      <c r="N127" s="546">
        <v>4</v>
      </c>
      <c r="O127" s="492">
        <v>4</v>
      </c>
      <c r="P127" s="553" t="s">
        <v>1487</v>
      </c>
      <c r="Q127" s="554">
        <v>42093</v>
      </c>
      <c r="R127" s="555">
        <v>42051</v>
      </c>
      <c r="S127" s="592" t="s">
        <v>2954</v>
      </c>
      <c r="T127" s="492">
        <v>10015399443</v>
      </c>
      <c r="U127" s="593">
        <v>5</v>
      </c>
      <c r="V127" s="558">
        <v>301574</v>
      </c>
      <c r="W127" s="492" t="s">
        <v>3411</v>
      </c>
      <c r="X127" s="577">
        <v>44659</v>
      </c>
      <c r="Y127" s="559">
        <v>45390</v>
      </c>
      <c r="Z127" s="558">
        <v>11101000608</v>
      </c>
      <c r="AA127" s="502" t="s">
        <v>3412</v>
      </c>
      <c r="AB127" s="577">
        <v>45347</v>
      </c>
      <c r="AC127" s="559">
        <v>45713</v>
      </c>
      <c r="AD127" s="558">
        <v>13061001309</v>
      </c>
      <c r="AE127" s="495" t="s">
        <v>3412</v>
      </c>
      <c r="AF127" s="577">
        <v>45115</v>
      </c>
      <c r="AG127" s="559">
        <v>45481</v>
      </c>
      <c r="AH127" s="560">
        <v>890108862000100</v>
      </c>
      <c r="AI127" s="495" t="s">
        <v>3426</v>
      </c>
      <c r="AJ127" s="577">
        <v>45391</v>
      </c>
      <c r="AK127" s="559">
        <v>45755</v>
      </c>
      <c r="AL127" s="623" t="s">
        <v>3420</v>
      </c>
      <c r="AM127" s="624" t="e">
        <v>#N/A</v>
      </c>
      <c r="AN127" s="562" t="e">
        <v>#N/A</v>
      </c>
      <c r="AO127" s="558">
        <v>160706524</v>
      </c>
      <c r="AP127" s="594" t="s">
        <v>3697</v>
      </c>
      <c r="AQ127" s="520" t="s">
        <v>3698</v>
      </c>
      <c r="AR127" s="559">
        <v>45515</v>
      </c>
      <c r="AS127" s="625">
        <v>7183451</v>
      </c>
      <c r="AT127" s="553" t="s">
        <v>3306</v>
      </c>
      <c r="AU127" s="626"/>
      <c r="AV127" s="626">
        <v>3225870472</v>
      </c>
      <c r="AW127" s="553" t="s">
        <v>3699</v>
      </c>
      <c r="AX127" s="627" t="s">
        <v>3700</v>
      </c>
      <c r="AY127" s="628">
        <v>40043205</v>
      </c>
      <c r="AZ127" s="553" t="s">
        <v>3324</v>
      </c>
      <c r="BA127" s="596">
        <v>3134887231</v>
      </c>
      <c r="BB127" s="495" t="s">
        <v>3699</v>
      </c>
      <c r="BC127" s="495"/>
      <c r="BD127" s="598"/>
      <c r="BE127" s="553"/>
      <c r="BF127" s="596"/>
      <c r="BG127" s="495"/>
      <c r="BH127" s="495"/>
      <c r="BI127" s="546" t="s">
        <v>3256</v>
      </c>
      <c r="BJ127" s="546"/>
      <c r="BK127" s="565">
        <v>626</v>
      </c>
      <c r="BL127" s="644" t="s">
        <v>3982</v>
      </c>
    </row>
    <row r="128" spans="1:64" ht="11.25" customHeight="1" x14ac:dyDescent="0.25">
      <c r="A128" s="487">
        <v>753</v>
      </c>
      <c r="B128" s="489" t="s">
        <v>1638</v>
      </c>
      <c r="C128" s="496" t="s">
        <v>1565</v>
      </c>
      <c r="D128" s="496" t="s">
        <v>3701</v>
      </c>
      <c r="E128" s="496" t="s">
        <v>3702</v>
      </c>
      <c r="F128" s="493">
        <v>1998</v>
      </c>
      <c r="G128" s="493">
        <v>2014</v>
      </c>
      <c r="H128" s="493">
        <v>2015</v>
      </c>
      <c r="I128" s="496" t="s">
        <v>3703</v>
      </c>
      <c r="J128" s="496" t="s">
        <v>1560</v>
      </c>
      <c r="K128" s="599" t="s">
        <v>1639</v>
      </c>
      <c r="L128" s="505" t="s">
        <v>1640</v>
      </c>
      <c r="M128" s="493">
        <v>4</v>
      </c>
      <c r="N128" s="493">
        <v>4</v>
      </c>
      <c r="O128" s="493">
        <v>4</v>
      </c>
      <c r="P128" s="505" t="s">
        <v>1521</v>
      </c>
      <c r="Q128" s="506">
        <v>41870</v>
      </c>
      <c r="R128" s="507">
        <v>41865</v>
      </c>
      <c r="S128" s="600" t="s">
        <v>43</v>
      </c>
      <c r="T128" s="493">
        <v>10007876124</v>
      </c>
      <c r="U128" s="601">
        <v>4</v>
      </c>
      <c r="V128" s="510">
        <v>328118</v>
      </c>
      <c r="W128" s="492" t="s">
        <v>3411</v>
      </c>
      <c r="X128" s="577">
        <v>44858</v>
      </c>
      <c r="Y128" s="513">
        <v>45589</v>
      </c>
      <c r="Z128" s="510">
        <v>11101000608</v>
      </c>
      <c r="AA128" s="502" t="s">
        <v>3412</v>
      </c>
      <c r="AB128" s="577">
        <v>45347</v>
      </c>
      <c r="AC128" s="515">
        <v>45713</v>
      </c>
      <c r="AD128" s="510">
        <v>13061001309</v>
      </c>
      <c r="AE128" s="495" t="s">
        <v>3412</v>
      </c>
      <c r="AF128" s="577">
        <v>45115</v>
      </c>
      <c r="AG128" s="515">
        <v>45481</v>
      </c>
      <c r="AH128" s="517">
        <v>1009012643601</v>
      </c>
      <c r="AI128" s="495" t="s">
        <v>3426</v>
      </c>
      <c r="AJ128" s="577">
        <v>45148</v>
      </c>
      <c r="AK128" s="513">
        <v>45513</v>
      </c>
      <c r="AL128" s="594" t="s">
        <v>3427</v>
      </c>
      <c r="AM128" s="520">
        <v>45366</v>
      </c>
      <c r="AN128" s="514">
        <v>45426</v>
      </c>
      <c r="AO128" s="510">
        <v>160710733</v>
      </c>
      <c r="AP128" s="594" t="s">
        <v>3427</v>
      </c>
      <c r="AQ128" s="520">
        <v>45140</v>
      </c>
      <c r="AR128" s="513">
        <v>45506</v>
      </c>
      <c r="AS128" s="595">
        <v>3228842</v>
      </c>
      <c r="AT128" s="505" t="s">
        <v>1641</v>
      </c>
      <c r="AU128" s="596"/>
      <c r="AV128" s="596">
        <v>3138423578</v>
      </c>
      <c r="AW128" s="502" t="s">
        <v>3704</v>
      </c>
      <c r="AX128" s="495" t="s">
        <v>3705</v>
      </c>
      <c r="AY128" s="598"/>
      <c r="AZ128" s="530"/>
      <c r="BA128" s="596"/>
      <c r="BB128" s="495"/>
      <c r="BC128" s="495"/>
      <c r="BD128" s="598"/>
      <c r="BE128" s="505"/>
      <c r="BF128" s="596"/>
      <c r="BG128" s="495"/>
      <c r="BH128" s="495"/>
      <c r="BI128" s="493" t="s">
        <v>3256</v>
      </c>
      <c r="BJ128" s="493"/>
      <c r="BK128" s="56">
        <v>753</v>
      </c>
      <c r="BL128" s="644" t="s">
        <v>3981</v>
      </c>
    </row>
    <row r="129" spans="1:64" ht="11.25" customHeight="1" x14ac:dyDescent="0.25">
      <c r="A129" s="487">
        <v>769</v>
      </c>
      <c r="B129" s="488" t="s">
        <v>1914</v>
      </c>
      <c r="C129" s="495" t="s">
        <v>1915</v>
      </c>
      <c r="D129" s="495" t="s">
        <v>3706</v>
      </c>
      <c r="E129" s="495" t="s">
        <v>3707</v>
      </c>
      <c r="F129" s="492">
        <v>1495</v>
      </c>
      <c r="G129" s="492">
        <v>2011</v>
      </c>
      <c r="H129" s="492">
        <v>2011</v>
      </c>
      <c r="I129" s="495" t="s">
        <v>3708</v>
      </c>
      <c r="J129" s="495" t="s">
        <v>1560</v>
      </c>
      <c r="K129" s="591">
        <v>2658700</v>
      </c>
      <c r="L129" s="502" t="s">
        <v>1916</v>
      </c>
      <c r="M129" s="492">
        <v>5</v>
      </c>
      <c r="N129" s="492">
        <v>5</v>
      </c>
      <c r="O129" s="492">
        <v>5</v>
      </c>
      <c r="P129" s="502" t="s">
        <v>1521</v>
      </c>
      <c r="Q129" s="503">
        <v>41288</v>
      </c>
      <c r="R129" s="504">
        <v>40646</v>
      </c>
      <c r="S129" s="592" t="s">
        <v>2954</v>
      </c>
      <c r="T129" s="492">
        <v>10008966149</v>
      </c>
      <c r="U129" s="593">
        <v>5</v>
      </c>
      <c r="V129" s="510">
        <v>331192</v>
      </c>
      <c r="W129" s="492" t="s">
        <v>3411</v>
      </c>
      <c r="X129" s="577">
        <v>44874</v>
      </c>
      <c r="Y129" s="513">
        <v>45605</v>
      </c>
      <c r="Z129" s="510">
        <v>11101000608</v>
      </c>
      <c r="AA129" s="502" t="s">
        <v>3412</v>
      </c>
      <c r="AB129" s="577">
        <v>45347</v>
      </c>
      <c r="AC129" s="515">
        <v>45713</v>
      </c>
      <c r="AD129" s="510">
        <v>13061001309</v>
      </c>
      <c r="AE129" s="495" t="s">
        <v>3412</v>
      </c>
      <c r="AF129" s="577">
        <v>45115</v>
      </c>
      <c r="AG129" s="515">
        <v>45481</v>
      </c>
      <c r="AH129" s="517">
        <v>86290012</v>
      </c>
      <c r="AI129" s="495" t="s">
        <v>3419</v>
      </c>
      <c r="AJ129" s="577">
        <v>45171</v>
      </c>
      <c r="AK129" s="513">
        <v>45536</v>
      </c>
      <c r="AL129" s="594" t="s">
        <v>3709</v>
      </c>
      <c r="AM129" s="520">
        <v>45393</v>
      </c>
      <c r="AN129" s="514">
        <v>45453</v>
      </c>
      <c r="AO129" s="510">
        <v>168087582</v>
      </c>
      <c r="AP129" s="594" t="s">
        <v>3577</v>
      </c>
      <c r="AQ129" s="520">
        <v>45168</v>
      </c>
      <c r="AR129" s="513">
        <v>45534</v>
      </c>
      <c r="AS129" s="595">
        <v>3234347</v>
      </c>
      <c r="AT129" s="505" t="s">
        <v>1917</v>
      </c>
      <c r="AU129" s="596"/>
      <c r="AV129" s="596">
        <v>3112693613</v>
      </c>
      <c r="AW129" s="502" t="s">
        <v>3710</v>
      </c>
      <c r="AX129" s="495" t="s">
        <v>3711</v>
      </c>
      <c r="AY129" s="598"/>
      <c r="AZ129" s="530"/>
      <c r="BA129" s="596"/>
      <c r="BB129" s="495"/>
      <c r="BC129" s="495"/>
      <c r="BD129" s="598"/>
      <c r="BE129" s="505"/>
      <c r="BF129" s="596"/>
      <c r="BG129" s="495"/>
      <c r="BH129" s="495"/>
      <c r="BI129" s="493" t="s">
        <v>3256</v>
      </c>
      <c r="BJ129" s="493"/>
      <c r="BK129" s="56">
        <v>769</v>
      </c>
      <c r="BL129" s="644" t="s">
        <v>3981</v>
      </c>
    </row>
    <row r="130" spans="1:64" ht="11.25" customHeight="1" x14ac:dyDescent="0.25">
      <c r="A130" s="487">
        <v>851</v>
      </c>
      <c r="B130" s="488" t="s">
        <v>2320</v>
      </c>
      <c r="C130" s="495" t="s">
        <v>2021</v>
      </c>
      <c r="D130" s="495" t="s">
        <v>3712</v>
      </c>
      <c r="E130" s="495" t="s">
        <v>3702</v>
      </c>
      <c r="F130" s="492">
        <v>1998</v>
      </c>
      <c r="G130" s="492">
        <v>2015</v>
      </c>
      <c r="H130" s="492">
        <v>2015</v>
      </c>
      <c r="I130" s="495" t="s">
        <v>3456</v>
      </c>
      <c r="J130" s="495" t="s">
        <v>1518</v>
      </c>
      <c r="K130" s="591" t="s">
        <v>2321</v>
      </c>
      <c r="L130" s="502" t="s">
        <v>2322</v>
      </c>
      <c r="M130" s="492">
        <v>5</v>
      </c>
      <c r="N130" s="492">
        <v>5</v>
      </c>
      <c r="O130" s="492">
        <v>5</v>
      </c>
      <c r="P130" s="502" t="s">
        <v>1521</v>
      </c>
      <c r="Q130" s="503">
        <v>42324</v>
      </c>
      <c r="R130" s="504">
        <v>42299</v>
      </c>
      <c r="S130" s="592" t="s">
        <v>2954</v>
      </c>
      <c r="T130" s="492">
        <v>10010759779</v>
      </c>
      <c r="U130" s="593">
        <v>5</v>
      </c>
      <c r="V130" s="510">
        <v>389977</v>
      </c>
      <c r="W130" s="492" t="s">
        <v>3411</v>
      </c>
      <c r="X130" s="577">
        <v>45233</v>
      </c>
      <c r="Y130" s="513">
        <v>45964</v>
      </c>
      <c r="Z130" s="510">
        <v>11101000608</v>
      </c>
      <c r="AA130" s="502" t="s">
        <v>3412</v>
      </c>
      <c r="AB130" s="577">
        <v>45347</v>
      </c>
      <c r="AC130" s="515">
        <v>45713</v>
      </c>
      <c r="AD130" s="510">
        <v>13061001309</v>
      </c>
      <c r="AE130" s="495" t="s">
        <v>3412</v>
      </c>
      <c r="AF130" s="577">
        <v>45115</v>
      </c>
      <c r="AG130" s="515">
        <v>45481</v>
      </c>
      <c r="AH130" s="517">
        <v>100900559090200</v>
      </c>
      <c r="AI130" s="495" t="s">
        <v>3426</v>
      </c>
      <c r="AJ130" s="577">
        <v>45219</v>
      </c>
      <c r="AK130" s="513">
        <v>45584</v>
      </c>
      <c r="AL130" s="594" t="s">
        <v>3713</v>
      </c>
      <c r="AM130" s="520">
        <v>45425</v>
      </c>
      <c r="AN130" s="514">
        <v>45485</v>
      </c>
      <c r="AO130" s="510">
        <v>168696121</v>
      </c>
      <c r="AP130" s="594" t="s">
        <v>3520</v>
      </c>
      <c r="AQ130" s="520">
        <v>45198</v>
      </c>
      <c r="AR130" s="513">
        <v>45564</v>
      </c>
      <c r="AS130" s="595">
        <v>79233243</v>
      </c>
      <c r="AT130" s="505" t="s">
        <v>2323</v>
      </c>
      <c r="AU130" s="596"/>
      <c r="AV130" s="596">
        <v>3012628348</v>
      </c>
      <c r="AW130" s="502" t="s">
        <v>3714</v>
      </c>
      <c r="AX130" s="495" t="s">
        <v>3715</v>
      </c>
      <c r="AY130" s="598"/>
      <c r="AZ130" s="530"/>
      <c r="BA130" s="596"/>
      <c r="BB130" s="495"/>
      <c r="BC130" s="495"/>
      <c r="BD130" s="598"/>
      <c r="BE130" s="505"/>
      <c r="BF130" s="596"/>
      <c r="BG130" s="495"/>
      <c r="BH130" s="495"/>
      <c r="BI130" s="493" t="s">
        <v>3256</v>
      </c>
      <c r="BJ130" s="493"/>
      <c r="BK130" s="56">
        <v>851</v>
      </c>
      <c r="BL130" s="644" t="s">
        <v>3981</v>
      </c>
    </row>
    <row r="131" spans="1:64" ht="11.25" customHeight="1" x14ac:dyDescent="0.25">
      <c r="A131" s="487">
        <v>867</v>
      </c>
      <c r="B131" s="488" t="s">
        <v>2179</v>
      </c>
      <c r="C131" s="495" t="s">
        <v>1765</v>
      </c>
      <c r="D131" s="495" t="s">
        <v>3716</v>
      </c>
      <c r="E131" s="495" t="s">
        <v>3702</v>
      </c>
      <c r="F131" s="492">
        <v>1299</v>
      </c>
      <c r="G131" s="492">
        <v>2016</v>
      </c>
      <c r="H131" s="492">
        <v>2016</v>
      </c>
      <c r="I131" s="495" t="s">
        <v>3456</v>
      </c>
      <c r="J131" s="495" t="s">
        <v>1518</v>
      </c>
      <c r="K131" s="591" t="s">
        <v>2180</v>
      </c>
      <c r="L131" s="502" t="s">
        <v>2181</v>
      </c>
      <c r="M131" s="492">
        <v>7</v>
      </c>
      <c r="N131" s="492">
        <v>7</v>
      </c>
      <c r="O131" s="492">
        <v>4</v>
      </c>
      <c r="P131" s="502" t="s">
        <v>1521</v>
      </c>
      <c r="Q131" s="503">
        <v>42510</v>
      </c>
      <c r="R131" s="504">
        <v>42472</v>
      </c>
      <c r="S131" s="592" t="s">
        <v>2954</v>
      </c>
      <c r="T131" s="492">
        <v>10011789998</v>
      </c>
      <c r="U131" s="593">
        <v>7</v>
      </c>
      <c r="V131" s="510">
        <v>420410</v>
      </c>
      <c r="W131" s="492" t="s">
        <v>3411</v>
      </c>
      <c r="X131" s="577">
        <v>45398</v>
      </c>
      <c r="Y131" s="513">
        <v>46128</v>
      </c>
      <c r="Z131" s="510">
        <v>11101000608</v>
      </c>
      <c r="AA131" s="502" t="s">
        <v>3412</v>
      </c>
      <c r="AB131" s="577">
        <v>45347</v>
      </c>
      <c r="AC131" s="515">
        <v>45713</v>
      </c>
      <c r="AD131" s="510">
        <v>13061001309</v>
      </c>
      <c r="AE131" s="495" t="s">
        <v>3412</v>
      </c>
      <c r="AF131" s="577">
        <v>45115</v>
      </c>
      <c r="AG131" s="515">
        <v>45481</v>
      </c>
      <c r="AH131" s="517">
        <v>9310002995902</v>
      </c>
      <c r="AI131" s="495" t="s">
        <v>3426</v>
      </c>
      <c r="AJ131" s="577">
        <v>45394</v>
      </c>
      <c r="AK131" s="513">
        <v>45758</v>
      </c>
      <c r="AL131" s="594" t="s">
        <v>3717</v>
      </c>
      <c r="AM131" s="520">
        <v>45405</v>
      </c>
      <c r="AN131" s="514">
        <v>45465</v>
      </c>
      <c r="AO131" s="510">
        <v>166164242</v>
      </c>
      <c r="AP131" s="594" t="s">
        <v>3717</v>
      </c>
      <c r="AQ131" s="520">
        <v>45441</v>
      </c>
      <c r="AR131" s="513">
        <v>45806</v>
      </c>
      <c r="AS131" s="595">
        <v>79580228</v>
      </c>
      <c r="AT131" s="505" t="s">
        <v>2182</v>
      </c>
      <c r="AU131" s="596"/>
      <c r="AV131" s="596">
        <v>3002156871</v>
      </c>
      <c r="AW131" s="502" t="s">
        <v>3718</v>
      </c>
      <c r="AX131" s="597" t="s">
        <v>3719</v>
      </c>
      <c r="AY131" s="598"/>
      <c r="AZ131" s="530"/>
      <c r="BA131" s="596"/>
      <c r="BB131" s="495"/>
      <c r="BC131" s="495"/>
      <c r="BD131" s="598"/>
      <c r="BE131" s="505"/>
      <c r="BF131" s="596"/>
      <c r="BG131" s="495"/>
      <c r="BH131" s="495"/>
      <c r="BI131" s="493" t="s">
        <v>3256</v>
      </c>
      <c r="BJ131" s="493"/>
      <c r="BK131" s="56">
        <v>867</v>
      </c>
      <c r="BL131" s="644" t="s">
        <v>3981</v>
      </c>
    </row>
    <row r="132" spans="1:64" ht="11.25" customHeight="1" x14ac:dyDescent="0.25">
      <c r="A132" s="487">
        <v>590</v>
      </c>
      <c r="B132" s="488" t="s">
        <v>2193</v>
      </c>
      <c r="C132" s="495" t="s">
        <v>1765</v>
      </c>
      <c r="D132" s="495" t="s">
        <v>3716</v>
      </c>
      <c r="E132" s="495" t="s">
        <v>3702</v>
      </c>
      <c r="F132" s="492">
        <v>1299</v>
      </c>
      <c r="G132" s="492">
        <v>2016</v>
      </c>
      <c r="H132" s="492">
        <v>2016</v>
      </c>
      <c r="I132" s="495" t="s">
        <v>3456</v>
      </c>
      <c r="J132" s="549" t="s">
        <v>1518</v>
      </c>
      <c r="K132" s="591" t="s">
        <v>2194</v>
      </c>
      <c r="L132" s="629" t="s">
        <v>2195</v>
      </c>
      <c r="M132" s="492">
        <v>7</v>
      </c>
      <c r="N132" s="492">
        <v>7</v>
      </c>
      <c r="O132" s="492">
        <v>4</v>
      </c>
      <c r="P132" s="502" t="s">
        <v>1521</v>
      </c>
      <c r="Q132" s="503">
        <v>45226</v>
      </c>
      <c r="R132" s="504">
        <v>42391</v>
      </c>
      <c r="S132" s="592" t="s">
        <v>2954</v>
      </c>
      <c r="T132" s="492">
        <v>10015906900</v>
      </c>
      <c r="U132" s="593">
        <v>7</v>
      </c>
      <c r="V132" s="510">
        <v>326605</v>
      </c>
      <c r="W132" s="492" t="s">
        <v>3411</v>
      </c>
      <c r="X132" s="577">
        <v>44854</v>
      </c>
      <c r="Y132" s="513">
        <v>45585</v>
      </c>
      <c r="Z132" s="510">
        <v>11101000608</v>
      </c>
      <c r="AA132" s="502" t="s">
        <v>3412</v>
      </c>
      <c r="AB132" s="577">
        <v>45347</v>
      </c>
      <c r="AC132" s="515">
        <v>45713</v>
      </c>
      <c r="AD132" s="510">
        <v>13061001309</v>
      </c>
      <c r="AE132" s="495" t="s">
        <v>3412</v>
      </c>
      <c r="AF132" s="577">
        <v>45115</v>
      </c>
      <c r="AG132" s="515">
        <v>45481</v>
      </c>
      <c r="AH132" s="517">
        <v>85513705</v>
      </c>
      <c r="AI132" s="495" t="s">
        <v>3419</v>
      </c>
      <c r="AJ132" s="577">
        <v>45076</v>
      </c>
      <c r="AK132" s="513">
        <v>45442</v>
      </c>
      <c r="AL132" s="594" t="s">
        <v>3462</v>
      </c>
      <c r="AM132" s="520" t="e">
        <v>#N/A</v>
      </c>
      <c r="AN132" s="514" t="e">
        <v>#N/A</v>
      </c>
      <c r="AO132" s="510">
        <v>165161953</v>
      </c>
      <c r="AP132" s="594" t="s">
        <v>3462</v>
      </c>
      <c r="AQ132" s="520">
        <v>44994</v>
      </c>
      <c r="AR132" s="513">
        <v>45360</v>
      </c>
      <c r="AS132" s="595">
        <v>52094562</v>
      </c>
      <c r="AT132" s="505" t="s">
        <v>3307</v>
      </c>
      <c r="AU132" s="596">
        <v>3144806670</v>
      </c>
      <c r="AV132" s="596">
        <v>3227922541</v>
      </c>
      <c r="AW132" s="502" t="s">
        <v>3720</v>
      </c>
      <c r="AX132" s="597" t="s">
        <v>3721</v>
      </c>
      <c r="AY132" s="598"/>
      <c r="AZ132" s="505"/>
      <c r="BA132" s="596"/>
      <c r="BB132" s="495"/>
      <c r="BC132" s="495"/>
      <c r="BD132" s="598"/>
      <c r="BE132" s="505"/>
      <c r="BF132" s="596"/>
      <c r="BG132" s="495"/>
      <c r="BH132" s="495"/>
      <c r="BI132" s="493" t="s">
        <v>3256</v>
      </c>
      <c r="BJ132" s="493"/>
      <c r="BK132" s="56">
        <v>590</v>
      </c>
      <c r="BL132" s="644" t="s">
        <v>3981</v>
      </c>
    </row>
    <row r="133" spans="1:64" ht="11.25" customHeight="1" x14ac:dyDescent="0.25">
      <c r="A133" s="487">
        <v>883</v>
      </c>
      <c r="B133" s="488" t="s">
        <v>2024</v>
      </c>
      <c r="C133" s="495" t="s">
        <v>1565</v>
      </c>
      <c r="D133" s="495" t="s">
        <v>3722</v>
      </c>
      <c r="E133" s="495" t="s">
        <v>3702</v>
      </c>
      <c r="F133" s="492">
        <v>1998</v>
      </c>
      <c r="G133" s="492">
        <v>2016</v>
      </c>
      <c r="H133" s="492">
        <v>2016</v>
      </c>
      <c r="I133" s="495" t="s">
        <v>3703</v>
      </c>
      <c r="J133" s="495" t="s">
        <v>1518</v>
      </c>
      <c r="K133" s="591" t="s">
        <v>2025</v>
      </c>
      <c r="L133" s="502" t="s">
        <v>2026</v>
      </c>
      <c r="M133" s="492">
        <v>5</v>
      </c>
      <c r="N133" s="492">
        <v>5</v>
      </c>
      <c r="O133" s="492">
        <v>5</v>
      </c>
      <c r="P133" s="502" t="s">
        <v>3296</v>
      </c>
      <c r="Q133" s="503">
        <v>43418</v>
      </c>
      <c r="R133" s="504">
        <v>42401</v>
      </c>
      <c r="S133" s="592" t="s">
        <v>3486</v>
      </c>
      <c r="T133" s="492">
        <v>10011260381</v>
      </c>
      <c r="U133" s="593">
        <v>5</v>
      </c>
      <c r="V133" s="510">
        <v>331204</v>
      </c>
      <c r="W133" s="492" t="s">
        <v>3411</v>
      </c>
      <c r="X133" s="577">
        <v>44874</v>
      </c>
      <c r="Y133" s="513">
        <v>45605</v>
      </c>
      <c r="Z133" s="510">
        <v>11101000608</v>
      </c>
      <c r="AA133" s="502" t="s">
        <v>3412</v>
      </c>
      <c r="AB133" s="577">
        <v>45347</v>
      </c>
      <c r="AC133" s="515">
        <v>45713</v>
      </c>
      <c r="AD133" s="510">
        <v>13061001309</v>
      </c>
      <c r="AE133" s="495" t="s">
        <v>3412</v>
      </c>
      <c r="AF133" s="577">
        <v>45115</v>
      </c>
      <c r="AG133" s="515">
        <v>45481</v>
      </c>
      <c r="AH133" s="517">
        <v>87404444</v>
      </c>
      <c r="AI133" s="495" t="s">
        <v>3419</v>
      </c>
      <c r="AJ133" s="577">
        <v>45348</v>
      </c>
      <c r="AK133" s="513">
        <v>45713</v>
      </c>
      <c r="AL133" s="594" t="s">
        <v>3723</v>
      </c>
      <c r="AM133" s="520">
        <v>45350</v>
      </c>
      <c r="AN133" s="514">
        <v>45410</v>
      </c>
      <c r="AO133" s="510">
        <v>172085373</v>
      </c>
      <c r="AP133" s="594" t="s">
        <v>3723</v>
      </c>
      <c r="AQ133" s="520">
        <v>45351</v>
      </c>
      <c r="AR133" s="513">
        <v>45716</v>
      </c>
      <c r="AS133" s="595">
        <v>80472991</v>
      </c>
      <c r="AT133" s="505" t="s">
        <v>2027</v>
      </c>
      <c r="AU133" s="596"/>
      <c r="AV133" s="596">
        <v>3163655038</v>
      </c>
      <c r="AW133" s="502" t="s">
        <v>3724</v>
      </c>
      <c r="AX133" s="648" t="s">
        <v>3725</v>
      </c>
      <c r="AY133" s="598"/>
      <c r="AZ133" s="530"/>
      <c r="BA133" s="596"/>
      <c r="BB133" s="502"/>
      <c r="BC133" s="597"/>
      <c r="BD133" s="598"/>
      <c r="BE133" s="505"/>
      <c r="BF133" s="596"/>
      <c r="BG133" s="495"/>
      <c r="BH133" s="495"/>
      <c r="BI133" s="493" t="s">
        <v>3256</v>
      </c>
      <c r="BJ133" s="493"/>
      <c r="BK133" s="56">
        <v>883</v>
      </c>
      <c r="BL133" s="644" t="s">
        <v>3981</v>
      </c>
    </row>
    <row r="134" spans="1:64" ht="11.25" customHeight="1" x14ac:dyDescent="0.25">
      <c r="A134" s="487">
        <v>885</v>
      </c>
      <c r="B134" s="488" t="s">
        <v>2134</v>
      </c>
      <c r="C134" s="495" t="s">
        <v>1565</v>
      </c>
      <c r="D134" s="495" t="s">
        <v>3726</v>
      </c>
      <c r="E134" s="495" t="s">
        <v>3702</v>
      </c>
      <c r="F134" s="492">
        <v>1998</v>
      </c>
      <c r="G134" s="492">
        <v>2019</v>
      </c>
      <c r="H134" s="492">
        <v>2019</v>
      </c>
      <c r="I134" s="495" t="s">
        <v>3636</v>
      </c>
      <c r="J134" s="495" t="s">
        <v>1518</v>
      </c>
      <c r="K134" s="591" t="s">
        <v>2135</v>
      </c>
      <c r="L134" s="502" t="s">
        <v>2136</v>
      </c>
      <c r="M134" s="492">
        <v>5</v>
      </c>
      <c r="N134" s="492">
        <v>5</v>
      </c>
      <c r="O134" s="492">
        <v>5</v>
      </c>
      <c r="P134" s="502" t="s">
        <v>1521</v>
      </c>
      <c r="Q134" s="503">
        <v>43580</v>
      </c>
      <c r="R134" s="504">
        <v>43539</v>
      </c>
      <c r="S134" s="592" t="s">
        <v>2954</v>
      </c>
      <c r="T134" s="492">
        <v>10018003283</v>
      </c>
      <c r="U134" s="593">
        <v>5</v>
      </c>
      <c r="V134" s="510">
        <v>364942</v>
      </c>
      <c r="W134" s="492" t="s">
        <v>3411</v>
      </c>
      <c r="X134" s="577">
        <v>45063</v>
      </c>
      <c r="Y134" s="513">
        <v>45794</v>
      </c>
      <c r="Z134" s="510">
        <v>11101000608</v>
      </c>
      <c r="AA134" s="502" t="s">
        <v>3412</v>
      </c>
      <c r="AB134" s="577">
        <v>45347</v>
      </c>
      <c r="AC134" s="515">
        <v>45713</v>
      </c>
      <c r="AD134" s="510">
        <v>13061001309</v>
      </c>
      <c r="AE134" s="495" t="s">
        <v>3412</v>
      </c>
      <c r="AF134" s="577">
        <v>45115</v>
      </c>
      <c r="AG134" s="515">
        <v>45481</v>
      </c>
      <c r="AH134" s="517">
        <v>87741051</v>
      </c>
      <c r="AI134" s="495" t="s">
        <v>3419</v>
      </c>
      <c r="AJ134" s="577">
        <v>45367</v>
      </c>
      <c r="AK134" s="513">
        <v>45731</v>
      </c>
      <c r="AL134" s="594" t="s">
        <v>3727</v>
      </c>
      <c r="AM134" s="520" t="e">
        <v>#N/A</v>
      </c>
      <c r="AN134" s="514" t="e">
        <v>#N/A</v>
      </c>
      <c r="AO134" s="510">
        <v>172387872</v>
      </c>
      <c r="AP134" s="594" t="s">
        <v>3421</v>
      </c>
      <c r="AQ134" s="520">
        <v>45364</v>
      </c>
      <c r="AR134" s="513">
        <v>45729</v>
      </c>
      <c r="AS134" s="595">
        <v>52994690</v>
      </c>
      <c r="AT134" s="505" t="s">
        <v>2137</v>
      </c>
      <c r="AU134" s="596">
        <v>3107566009</v>
      </c>
      <c r="AV134" s="596">
        <v>3107566009</v>
      </c>
      <c r="AW134" s="502" t="s">
        <v>3728</v>
      </c>
      <c r="AX134" s="597" t="s">
        <v>3729</v>
      </c>
      <c r="AY134" s="598"/>
      <c r="AZ134" s="530"/>
      <c r="BA134" s="596"/>
      <c r="BB134" s="495"/>
      <c r="BC134" s="495"/>
      <c r="BD134" s="598"/>
      <c r="BE134" s="505"/>
      <c r="BF134" s="596"/>
      <c r="BG134" s="495"/>
      <c r="BH134" s="495"/>
      <c r="BI134" s="493" t="s">
        <v>3256</v>
      </c>
      <c r="BJ134" s="493"/>
      <c r="BK134" s="56">
        <v>885</v>
      </c>
      <c r="BL134" s="644" t="s">
        <v>3981</v>
      </c>
    </row>
    <row r="135" spans="1:64" ht="11.25" customHeight="1" x14ac:dyDescent="0.25">
      <c r="A135" s="487">
        <v>886</v>
      </c>
      <c r="B135" s="488" t="s">
        <v>2102</v>
      </c>
      <c r="C135" s="495" t="s">
        <v>1765</v>
      </c>
      <c r="D135" s="495" t="s">
        <v>3730</v>
      </c>
      <c r="E135" s="495" t="s">
        <v>3702</v>
      </c>
      <c r="F135" s="492">
        <v>1798</v>
      </c>
      <c r="G135" s="492">
        <v>2019</v>
      </c>
      <c r="H135" s="492">
        <v>2020</v>
      </c>
      <c r="I135" s="495" t="s">
        <v>3456</v>
      </c>
      <c r="J135" s="495" t="s">
        <v>1518</v>
      </c>
      <c r="K135" s="591" t="s">
        <v>2103</v>
      </c>
      <c r="L135" s="502" t="s">
        <v>2104</v>
      </c>
      <c r="M135" s="492">
        <v>7</v>
      </c>
      <c r="N135" s="492">
        <v>7</v>
      </c>
      <c r="O135" s="492">
        <v>5</v>
      </c>
      <c r="P135" s="502" t="s">
        <v>1521</v>
      </c>
      <c r="Q135" s="503">
        <v>43579</v>
      </c>
      <c r="R135" s="504">
        <v>43567</v>
      </c>
      <c r="S135" s="592" t="s">
        <v>2954</v>
      </c>
      <c r="T135" s="492">
        <v>10018187228</v>
      </c>
      <c r="U135" s="593">
        <v>7</v>
      </c>
      <c r="V135" s="510">
        <v>367934</v>
      </c>
      <c r="W135" s="492" t="s">
        <v>3411</v>
      </c>
      <c r="X135" s="577">
        <v>45079</v>
      </c>
      <c r="Y135" s="513">
        <v>45810</v>
      </c>
      <c r="Z135" s="510">
        <v>11101000608</v>
      </c>
      <c r="AA135" s="502" t="s">
        <v>3412</v>
      </c>
      <c r="AB135" s="577">
        <v>45347</v>
      </c>
      <c r="AC135" s="515">
        <v>45713</v>
      </c>
      <c r="AD135" s="510">
        <v>13061001309</v>
      </c>
      <c r="AE135" s="495" t="s">
        <v>3412</v>
      </c>
      <c r="AF135" s="577">
        <v>45115</v>
      </c>
      <c r="AG135" s="515">
        <v>45481</v>
      </c>
      <c r="AH135" s="517">
        <v>85504538</v>
      </c>
      <c r="AI135" s="495" t="s">
        <v>3419</v>
      </c>
      <c r="AJ135" s="577">
        <v>45036</v>
      </c>
      <c r="AK135" s="513">
        <v>45401</v>
      </c>
      <c r="AL135" s="594" t="s">
        <v>3731</v>
      </c>
      <c r="AM135" s="520" t="e">
        <v>#N/A</v>
      </c>
      <c r="AN135" s="514" t="e">
        <v>#N/A</v>
      </c>
      <c r="AO135" s="510">
        <v>165852691</v>
      </c>
      <c r="AP135" s="594" t="s">
        <v>3731</v>
      </c>
      <c r="AQ135" s="520">
        <v>45044</v>
      </c>
      <c r="AR135" s="513">
        <v>45410</v>
      </c>
      <c r="AS135" s="604">
        <v>52276567</v>
      </c>
      <c r="AT135" s="505" t="s">
        <v>2105</v>
      </c>
      <c r="AU135" s="596"/>
      <c r="AV135" s="596">
        <v>3108069940</v>
      </c>
      <c r="AW135" s="505" t="s">
        <v>3732</v>
      </c>
      <c r="AX135" s="597" t="s">
        <v>3733</v>
      </c>
      <c r="AY135" s="598"/>
      <c r="AZ135" s="505"/>
      <c r="BA135" s="596"/>
      <c r="BB135" s="495"/>
      <c r="BC135" s="495"/>
      <c r="BD135" s="598"/>
      <c r="BE135" s="505"/>
      <c r="BF135" s="596"/>
      <c r="BG135" s="495"/>
      <c r="BH135" s="495"/>
      <c r="BI135" s="493" t="s">
        <v>3256</v>
      </c>
      <c r="BJ135" s="493"/>
      <c r="BK135" s="56">
        <v>886</v>
      </c>
      <c r="BL135" s="644" t="s">
        <v>3981</v>
      </c>
    </row>
    <row r="136" spans="1:64" ht="11.25" customHeight="1" x14ac:dyDescent="0.25">
      <c r="A136" s="487">
        <v>887</v>
      </c>
      <c r="B136" s="488" t="s">
        <v>2143</v>
      </c>
      <c r="C136" s="495" t="s">
        <v>1565</v>
      </c>
      <c r="D136" s="495" t="s">
        <v>3507</v>
      </c>
      <c r="E136" s="495" t="s">
        <v>3613</v>
      </c>
      <c r="F136" s="492">
        <v>1598</v>
      </c>
      <c r="G136" s="492">
        <v>2017</v>
      </c>
      <c r="H136" s="492">
        <v>2017</v>
      </c>
      <c r="I136" s="495" t="s">
        <v>3445</v>
      </c>
      <c r="J136" s="495" t="s">
        <v>1518</v>
      </c>
      <c r="K136" s="591" t="s">
        <v>2144</v>
      </c>
      <c r="L136" s="502" t="s">
        <v>2145</v>
      </c>
      <c r="M136" s="492">
        <v>9</v>
      </c>
      <c r="N136" s="492">
        <v>8</v>
      </c>
      <c r="O136" s="492">
        <v>5</v>
      </c>
      <c r="P136" s="502" t="s">
        <v>1487</v>
      </c>
      <c r="Q136" s="503">
        <v>43588</v>
      </c>
      <c r="R136" s="504">
        <v>42917</v>
      </c>
      <c r="S136" s="592" t="s">
        <v>493</v>
      </c>
      <c r="T136" s="492">
        <v>10017791740</v>
      </c>
      <c r="U136" s="593">
        <v>9</v>
      </c>
      <c r="V136" s="510">
        <v>362674</v>
      </c>
      <c r="W136" s="492" t="s">
        <v>3411</v>
      </c>
      <c r="X136" s="577">
        <v>45051</v>
      </c>
      <c r="Y136" s="513">
        <v>45782</v>
      </c>
      <c r="Z136" s="510">
        <v>11101000608</v>
      </c>
      <c r="AA136" s="502" t="s">
        <v>3412</v>
      </c>
      <c r="AB136" s="577">
        <v>45347</v>
      </c>
      <c r="AC136" s="515">
        <v>45713</v>
      </c>
      <c r="AD136" s="510">
        <v>13061001309</v>
      </c>
      <c r="AE136" s="495" t="s">
        <v>3412</v>
      </c>
      <c r="AF136" s="577">
        <v>45115</v>
      </c>
      <c r="AG136" s="515">
        <v>45481</v>
      </c>
      <c r="AH136" s="517">
        <v>8901045253201</v>
      </c>
      <c r="AI136" s="495" t="s">
        <v>3426</v>
      </c>
      <c r="AJ136" s="577">
        <v>45110</v>
      </c>
      <c r="AK136" s="513">
        <v>45475</v>
      </c>
      <c r="AL136" s="594" t="s">
        <v>3734</v>
      </c>
      <c r="AM136" s="520">
        <v>45408</v>
      </c>
      <c r="AN136" s="514">
        <v>45468</v>
      </c>
      <c r="AO136" s="510">
        <v>153622401</v>
      </c>
      <c r="AP136" s="594" t="s">
        <v>3734</v>
      </c>
      <c r="AQ136" s="520">
        <v>45115</v>
      </c>
      <c r="AR136" s="513">
        <v>45481</v>
      </c>
      <c r="AS136" s="595">
        <v>85459360</v>
      </c>
      <c r="AT136" s="505" t="s">
        <v>2146</v>
      </c>
      <c r="AU136" s="596"/>
      <c r="AV136" s="596">
        <v>3105767800</v>
      </c>
      <c r="AW136" s="502" t="s">
        <v>3627</v>
      </c>
      <c r="AX136" s="597" t="s">
        <v>3628</v>
      </c>
      <c r="AY136" s="598"/>
      <c r="AZ136" s="530"/>
      <c r="BA136" s="596"/>
      <c r="BB136" s="495"/>
      <c r="BC136" s="495"/>
      <c r="BD136" s="598"/>
      <c r="BE136" s="505"/>
      <c r="BF136" s="596"/>
      <c r="BG136" s="495"/>
      <c r="BH136" s="495"/>
      <c r="BI136" s="493" t="s">
        <v>3256</v>
      </c>
      <c r="BJ136" s="493"/>
      <c r="BK136" s="56">
        <v>887</v>
      </c>
      <c r="BL136" s="644" t="s">
        <v>3981</v>
      </c>
    </row>
    <row r="137" spans="1:64" ht="11.25" customHeight="1" x14ac:dyDescent="0.25">
      <c r="A137" s="487">
        <v>893</v>
      </c>
      <c r="B137" s="488" t="s">
        <v>2107</v>
      </c>
      <c r="C137" s="495" t="s">
        <v>1765</v>
      </c>
      <c r="D137" s="495" t="s">
        <v>3716</v>
      </c>
      <c r="E137" s="495" t="s">
        <v>3702</v>
      </c>
      <c r="F137" s="492">
        <v>1299</v>
      </c>
      <c r="G137" s="492">
        <v>2017</v>
      </c>
      <c r="H137" s="492">
        <v>2018</v>
      </c>
      <c r="I137" s="495" t="s">
        <v>3456</v>
      </c>
      <c r="J137" s="495" t="s">
        <v>1518</v>
      </c>
      <c r="K137" s="591" t="s">
        <v>2108</v>
      </c>
      <c r="L137" s="502" t="s">
        <v>2109</v>
      </c>
      <c r="M137" s="492">
        <v>7</v>
      </c>
      <c r="N137" s="492">
        <v>7</v>
      </c>
      <c r="O137" s="492">
        <v>4</v>
      </c>
      <c r="P137" s="502" t="s">
        <v>1521</v>
      </c>
      <c r="Q137" s="503">
        <v>43032</v>
      </c>
      <c r="R137" s="504">
        <v>43017</v>
      </c>
      <c r="S137" s="592" t="s">
        <v>2954</v>
      </c>
      <c r="T137" s="492">
        <v>10014814420</v>
      </c>
      <c r="U137" s="593">
        <v>7</v>
      </c>
      <c r="V137" s="510">
        <v>385282</v>
      </c>
      <c r="W137" s="492" t="s">
        <v>3411</v>
      </c>
      <c r="X137" s="577">
        <v>45208</v>
      </c>
      <c r="Y137" s="513">
        <v>45939</v>
      </c>
      <c r="Z137" s="510">
        <v>11101000608</v>
      </c>
      <c r="AA137" s="502" t="s">
        <v>3412</v>
      </c>
      <c r="AB137" s="577">
        <v>45347</v>
      </c>
      <c r="AC137" s="515">
        <v>45713</v>
      </c>
      <c r="AD137" s="510">
        <v>13061001309</v>
      </c>
      <c r="AE137" s="495" t="s">
        <v>3412</v>
      </c>
      <c r="AF137" s="577">
        <v>45115</v>
      </c>
      <c r="AG137" s="515">
        <v>45481</v>
      </c>
      <c r="AH137" s="517">
        <v>15682800020790</v>
      </c>
      <c r="AI137" s="495" t="s">
        <v>3413</v>
      </c>
      <c r="AJ137" s="577">
        <v>45205</v>
      </c>
      <c r="AK137" s="513">
        <v>45570</v>
      </c>
      <c r="AL137" s="594" t="s">
        <v>3420</v>
      </c>
      <c r="AM137" s="520">
        <v>45377</v>
      </c>
      <c r="AN137" s="514">
        <v>45437</v>
      </c>
      <c r="AO137" s="510">
        <v>168828882</v>
      </c>
      <c r="AP137" s="594" t="s">
        <v>3427</v>
      </c>
      <c r="AQ137" s="520">
        <v>45056</v>
      </c>
      <c r="AR137" s="513">
        <v>45570</v>
      </c>
      <c r="AS137" s="604">
        <v>79103224</v>
      </c>
      <c r="AT137" s="505" t="s">
        <v>2110</v>
      </c>
      <c r="AU137" s="603"/>
      <c r="AV137" s="596">
        <v>3164742569</v>
      </c>
      <c r="AW137" s="495" t="s">
        <v>3735</v>
      </c>
      <c r="AX137" s="495" t="s">
        <v>3736</v>
      </c>
      <c r="AY137" s="598"/>
      <c r="AZ137" s="505"/>
      <c r="BA137" s="596"/>
      <c r="BB137" s="495"/>
      <c r="BC137" s="495"/>
      <c r="BD137" s="598"/>
      <c r="BE137" s="505"/>
      <c r="BF137" s="596"/>
      <c r="BG137" s="495"/>
      <c r="BH137" s="495"/>
      <c r="BI137" s="493" t="s">
        <v>3256</v>
      </c>
      <c r="BJ137" s="493"/>
      <c r="BK137" s="56">
        <v>893</v>
      </c>
      <c r="BL137" s="644" t="s">
        <v>3981</v>
      </c>
    </row>
    <row r="138" spans="1:64" ht="11.25" customHeight="1" x14ac:dyDescent="0.25">
      <c r="A138" s="487">
        <v>582</v>
      </c>
      <c r="B138" s="488" t="s">
        <v>2232</v>
      </c>
      <c r="C138" s="495" t="s">
        <v>1765</v>
      </c>
      <c r="D138" s="495" t="s">
        <v>3716</v>
      </c>
      <c r="E138" s="495" t="s">
        <v>3702</v>
      </c>
      <c r="F138" s="492">
        <v>1299</v>
      </c>
      <c r="G138" s="492">
        <v>2018</v>
      </c>
      <c r="H138" s="492">
        <v>2018</v>
      </c>
      <c r="I138" s="495" t="s">
        <v>3456</v>
      </c>
      <c r="J138" s="495" t="s">
        <v>1518</v>
      </c>
      <c r="K138" s="591" t="s">
        <v>2233</v>
      </c>
      <c r="L138" s="502" t="s">
        <v>3737</v>
      </c>
      <c r="M138" s="492">
        <v>7</v>
      </c>
      <c r="N138" s="492">
        <v>7</v>
      </c>
      <c r="O138" s="492">
        <v>4</v>
      </c>
      <c r="P138" s="502" t="s">
        <v>1521</v>
      </c>
      <c r="Q138" s="503">
        <v>45364</v>
      </c>
      <c r="R138" s="504">
        <v>43231</v>
      </c>
      <c r="S138" s="592" t="s">
        <v>2954</v>
      </c>
      <c r="T138" s="492">
        <v>10031127663</v>
      </c>
      <c r="U138" s="593">
        <v>7</v>
      </c>
      <c r="V138" s="510">
        <v>311246</v>
      </c>
      <c r="W138" s="492" t="s">
        <v>3411</v>
      </c>
      <c r="X138" s="577">
        <v>44778</v>
      </c>
      <c r="Y138" s="513">
        <v>45509</v>
      </c>
      <c r="Z138" s="510">
        <v>11101000608</v>
      </c>
      <c r="AA138" s="502" t="s">
        <v>3412</v>
      </c>
      <c r="AB138" s="577">
        <v>45347</v>
      </c>
      <c r="AC138" s="515">
        <v>45713</v>
      </c>
      <c r="AD138" s="510">
        <v>13061001309</v>
      </c>
      <c r="AE138" s="495" t="s">
        <v>3412</v>
      </c>
      <c r="AF138" s="577">
        <v>45115</v>
      </c>
      <c r="AG138" s="515">
        <v>45481</v>
      </c>
      <c r="AH138" s="517">
        <v>85513337</v>
      </c>
      <c r="AI138" s="495" t="s">
        <v>3419</v>
      </c>
      <c r="AJ138" s="613">
        <v>45056</v>
      </c>
      <c r="AK138" s="525">
        <v>45787</v>
      </c>
      <c r="AL138" s="594" t="s">
        <v>3420</v>
      </c>
      <c r="AM138" s="520" t="e">
        <v>#N/A</v>
      </c>
      <c r="AN138" s="514" t="e">
        <v>#N/A</v>
      </c>
      <c r="AO138" s="510">
        <v>169209841</v>
      </c>
      <c r="AP138" s="594" t="s">
        <v>3446</v>
      </c>
      <c r="AQ138" s="520">
        <v>45223</v>
      </c>
      <c r="AR138" s="513">
        <v>45589</v>
      </c>
      <c r="AS138" s="604">
        <v>79762590</v>
      </c>
      <c r="AT138" s="505" t="s">
        <v>3308</v>
      </c>
      <c r="AU138" s="596">
        <v>3227922541</v>
      </c>
      <c r="AV138" s="596">
        <v>3227922541</v>
      </c>
      <c r="AW138" s="502" t="s">
        <v>3738</v>
      </c>
      <c r="AX138" s="495" t="s">
        <v>3739</v>
      </c>
      <c r="AY138" s="598"/>
      <c r="AZ138" s="505"/>
      <c r="BA138" s="596"/>
      <c r="BB138" s="495"/>
      <c r="BC138" s="495"/>
      <c r="BD138" s="598"/>
      <c r="BE138" s="505"/>
      <c r="BF138" s="596"/>
      <c r="BG138" s="495"/>
      <c r="BH138" s="495"/>
      <c r="BI138" s="493" t="s">
        <v>3256</v>
      </c>
      <c r="BJ138" s="493"/>
      <c r="BK138" s="56">
        <v>582</v>
      </c>
      <c r="BL138" s="644" t="s">
        <v>3981</v>
      </c>
    </row>
    <row r="139" spans="1:64" ht="11.25" customHeight="1" x14ac:dyDescent="0.25">
      <c r="A139" s="487">
        <v>568</v>
      </c>
      <c r="B139" s="488" t="s">
        <v>2449</v>
      </c>
      <c r="C139" s="495" t="s">
        <v>1490</v>
      </c>
      <c r="D139" s="495" t="s">
        <v>3740</v>
      </c>
      <c r="E139" s="495" t="s">
        <v>3409</v>
      </c>
      <c r="F139" s="492">
        <v>2351</v>
      </c>
      <c r="G139" s="492">
        <v>2007</v>
      </c>
      <c r="H139" s="492">
        <v>2007</v>
      </c>
      <c r="I139" s="495" t="s">
        <v>3456</v>
      </c>
      <c r="J139" s="495" t="s">
        <v>1484</v>
      </c>
      <c r="K139" s="591" t="s">
        <v>2450</v>
      </c>
      <c r="L139" s="502" t="s">
        <v>2451</v>
      </c>
      <c r="M139" s="492">
        <v>12</v>
      </c>
      <c r="N139" s="492">
        <v>12</v>
      </c>
      <c r="O139" s="492">
        <v>4</v>
      </c>
      <c r="P139" s="502" t="s">
        <v>1521</v>
      </c>
      <c r="Q139" s="503">
        <v>41870</v>
      </c>
      <c r="R139" s="504">
        <v>39230</v>
      </c>
      <c r="S139" s="592" t="s">
        <v>43</v>
      </c>
      <c r="T139" s="492">
        <v>10008026972</v>
      </c>
      <c r="U139" s="593">
        <v>12</v>
      </c>
      <c r="V139" s="510">
        <v>367942</v>
      </c>
      <c r="W139" s="492" t="s">
        <v>3411</v>
      </c>
      <c r="X139" s="577">
        <v>45079</v>
      </c>
      <c r="Y139" s="513">
        <v>45810</v>
      </c>
      <c r="Z139" s="510">
        <v>11101000608</v>
      </c>
      <c r="AA139" s="502" t="s">
        <v>3412</v>
      </c>
      <c r="AB139" s="577">
        <v>45347</v>
      </c>
      <c r="AC139" s="515">
        <v>45713</v>
      </c>
      <c r="AD139" s="510">
        <v>13061001309</v>
      </c>
      <c r="AE139" s="495" t="s">
        <v>3412</v>
      </c>
      <c r="AF139" s="577">
        <v>45115</v>
      </c>
      <c r="AG139" s="515">
        <v>45481</v>
      </c>
      <c r="AH139" s="517">
        <v>4308005010695000</v>
      </c>
      <c r="AI139" s="495" t="s">
        <v>3460</v>
      </c>
      <c r="AJ139" s="577">
        <v>45331</v>
      </c>
      <c r="AK139" s="513">
        <v>45696</v>
      </c>
      <c r="AL139" s="594" t="s">
        <v>3741</v>
      </c>
      <c r="AM139" s="520">
        <v>45446</v>
      </c>
      <c r="AN139" s="514">
        <v>45506</v>
      </c>
      <c r="AO139" s="510">
        <v>171515355</v>
      </c>
      <c r="AP139" s="594" t="s">
        <v>3742</v>
      </c>
      <c r="AQ139" s="520">
        <v>45325</v>
      </c>
      <c r="AR139" s="513">
        <v>45691</v>
      </c>
      <c r="AS139" s="598">
        <v>830113420</v>
      </c>
      <c r="AT139" s="505" t="s">
        <v>3309</v>
      </c>
      <c r="AU139" s="495"/>
      <c r="AV139" s="596">
        <v>3046814136</v>
      </c>
      <c r="AW139" s="502" t="s">
        <v>3743</v>
      </c>
      <c r="AX139" s="597" t="s">
        <v>3744</v>
      </c>
      <c r="AY139" s="495"/>
      <c r="AZ139" s="495"/>
      <c r="BA139" s="596"/>
      <c r="BB139" s="495"/>
      <c r="BC139" s="495"/>
      <c r="BD139" s="495"/>
      <c r="BE139" s="495"/>
      <c r="BF139" s="596"/>
      <c r="BG139" s="495"/>
      <c r="BH139" s="495"/>
      <c r="BI139" s="493" t="s">
        <v>3256</v>
      </c>
      <c r="BJ139" s="493"/>
      <c r="BK139" s="56">
        <v>909</v>
      </c>
      <c r="BL139" s="644" t="s">
        <v>3981</v>
      </c>
    </row>
    <row r="140" spans="1:64" ht="11.25" customHeight="1" x14ac:dyDescent="0.25">
      <c r="A140" s="487">
        <v>916</v>
      </c>
      <c r="B140" s="488" t="s">
        <v>2260</v>
      </c>
      <c r="C140" s="495" t="s">
        <v>1765</v>
      </c>
      <c r="D140" s="495" t="s">
        <v>3730</v>
      </c>
      <c r="E140" s="495" t="s">
        <v>3702</v>
      </c>
      <c r="F140" s="492">
        <v>1798</v>
      </c>
      <c r="G140" s="492">
        <v>2019</v>
      </c>
      <c r="H140" s="492">
        <v>2020</v>
      </c>
      <c r="I140" s="495" t="s">
        <v>3456</v>
      </c>
      <c r="J140" s="495" t="s">
        <v>1518</v>
      </c>
      <c r="K140" s="591" t="s">
        <v>2261</v>
      </c>
      <c r="L140" s="502" t="s">
        <v>2262</v>
      </c>
      <c r="M140" s="492">
        <v>7</v>
      </c>
      <c r="N140" s="492">
        <v>7</v>
      </c>
      <c r="O140" s="492">
        <v>4</v>
      </c>
      <c r="P140" s="502" t="s">
        <v>1521</v>
      </c>
      <c r="Q140" s="503">
        <v>43679</v>
      </c>
      <c r="R140" s="504">
        <v>43670</v>
      </c>
      <c r="S140" s="592" t="s">
        <v>2954</v>
      </c>
      <c r="T140" s="492">
        <v>10018838044</v>
      </c>
      <c r="U140" s="593">
        <v>7</v>
      </c>
      <c r="V140" s="510">
        <v>382035</v>
      </c>
      <c r="W140" s="492" t="s">
        <v>3411</v>
      </c>
      <c r="X140" s="577">
        <v>45156</v>
      </c>
      <c r="Y140" s="513">
        <v>45887</v>
      </c>
      <c r="Z140" s="510">
        <v>11101000608</v>
      </c>
      <c r="AA140" s="502" t="s">
        <v>3412</v>
      </c>
      <c r="AB140" s="577">
        <v>45347</v>
      </c>
      <c r="AC140" s="515">
        <v>45713</v>
      </c>
      <c r="AD140" s="510">
        <v>13061001309</v>
      </c>
      <c r="AE140" s="495" t="s">
        <v>3412</v>
      </c>
      <c r="AF140" s="577">
        <v>45115</v>
      </c>
      <c r="AG140" s="515">
        <v>45481</v>
      </c>
      <c r="AH140" s="517">
        <v>4308004301398000</v>
      </c>
      <c r="AI140" s="495" t="s">
        <v>3460</v>
      </c>
      <c r="AJ140" s="577">
        <v>45123</v>
      </c>
      <c r="AK140" s="513">
        <v>45488</v>
      </c>
      <c r="AL140" s="594" t="s">
        <v>3745</v>
      </c>
      <c r="AM140" s="520" t="e">
        <v>#N/A</v>
      </c>
      <c r="AN140" s="514" t="e">
        <v>#N/A</v>
      </c>
      <c r="AO140" s="510">
        <v>154053636</v>
      </c>
      <c r="AP140" s="594" t="s">
        <v>3745</v>
      </c>
      <c r="AQ140" s="520">
        <v>45130</v>
      </c>
      <c r="AR140" s="513">
        <v>45496</v>
      </c>
      <c r="AS140" s="604">
        <v>53105981</v>
      </c>
      <c r="AT140" s="505" t="s">
        <v>3310</v>
      </c>
      <c r="AU140" s="596"/>
      <c r="AV140" s="596">
        <v>3504291552</v>
      </c>
      <c r="AW140" s="502" t="s">
        <v>3746</v>
      </c>
      <c r="AX140" s="648" t="s">
        <v>3747</v>
      </c>
      <c r="AY140" s="598"/>
      <c r="AZ140" s="505"/>
      <c r="BA140" s="596"/>
      <c r="BB140" s="495"/>
      <c r="BC140" s="495"/>
      <c r="BD140" s="598"/>
      <c r="BE140" s="505"/>
      <c r="BF140" s="596"/>
      <c r="BG140" s="495"/>
      <c r="BH140" s="495"/>
      <c r="BI140" s="493" t="s">
        <v>3256</v>
      </c>
      <c r="BJ140" s="493"/>
      <c r="BK140" s="56">
        <v>916</v>
      </c>
      <c r="BL140" s="644" t="s">
        <v>3981</v>
      </c>
    </row>
    <row r="141" spans="1:64" ht="11.25" customHeight="1" x14ac:dyDescent="0.25">
      <c r="A141" s="487">
        <v>919</v>
      </c>
      <c r="B141" s="488" t="s">
        <v>2246</v>
      </c>
      <c r="C141" s="495" t="s">
        <v>1765</v>
      </c>
      <c r="D141" s="495" t="s">
        <v>3730</v>
      </c>
      <c r="E141" s="495" t="s">
        <v>3702</v>
      </c>
      <c r="F141" s="492">
        <v>1798</v>
      </c>
      <c r="G141" s="492">
        <v>2019</v>
      </c>
      <c r="H141" s="492">
        <v>2020</v>
      </c>
      <c r="I141" s="495" t="s">
        <v>3456</v>
      </c>
      <c r="J141" s="495" t="s">
        <v>1518</v>
      </c>
      <c r="K141" s="591" t="s">
        <v>2247</v>
      </c>
      <c r="L141" s="502" t="s">
        <v>2248</v>
      </c>
      <c r="M141" s="492">
        <v>7</v>
      </c>
      <c r="N141" s="492">
        <v>7</v>
      </c>
      <c r="O141" s="492">
        <v>5</v>
      </c>
      <c r="P141" s="502" t="s">
        <v>1521</v>
      </c>
      <c r="Q141" s="503">
        <v>43643</v>
      </c>
      <c r="R141" s="504">
        <v>43614</v>
      </c>
      <c r="S141" s="592" t="s">
        <v>2954</v>
      </c>
      <c r="T141" s="492">
        <v>10018467317</v>
      </c>
      <c r="U141" s="593">
        <v>7</v>
      </c>
      <c r="V141" s="510">
        <v>379987</v>
      </c>
      <c r="W141" s="492" t="s">
        <v>3411</v>
      </c>
      <c r="X141" s="577">
        <v>45147</v>
      </c>
      <c r="Y141" s="513">
        <v>45878</v>
      </c>
      <c r="Z141" s="510">
        <v>11101000608</v>
      </c>
      <c r="AA141" s="502" t="s">
        <v>3412</v>
      </c>
      <c r="AB141" s="577">
        <v>45347</v>
      </c>
      <c r="AC141" s="515">
        <v>45713</v>
      </c>
      <c r="AD141" s="510">
        <v>13061001309</v>
      </c>
      <c r="AE141" s="495" t="s">
        <v>3412</v>
      </c>
      <c r="AF141" s="577">
        <v>45115</v>
      </c>
      <c r="AG141" s="515">
        <v>45481</v>
      </c>
      <c r="AH141" s="517">
        <v>931000706940100</v>
      </c>
      <c r="AI141" s="495" t="s">
        <v>3426</v>
      </c>
      <c r="AJ141" s="577">
        <v>45142</v>
      </c>
      <c r="AK141" s="513">
        <v>45508</v>
      </c>
      <c r="AL141" s="594" t="s">
        <v>3420</v>
      </c>
      <c r="AM141" s="520">
        <v>45430</v>
      </c>
      <c r="AN141" s="514">
        <v>45490</v>
      </c>
      <c r="AO141" s="510">
        <v>159271238</v>
      </c>
      <c r="AP141" s="594" t="s">
        <v>3427</v>
      </c>
      <c r="AQ141" s="520">
        <v>45140</v>
      </c>
      <c r="AR141" s="513">
        <v>45506</v>
      </c>
      <c r="AS141" s="595">
        <v>19343601</v>
      </c>
      <c r="AT141" s="505" t="s">
        <v>2249</v>
      </c>
      <c r="AU141" s="596"/>
      <c r="AV141" s="596">
        <v>3107604765</v>
      </c>
      <c r="AW141" s="502" t="s">
        <v>3748</v>
      </c>
      <c r="AX141" s="648" t="s">
        <v>3749</v>
      </c>
      <c r="AY141" s="598"/>
      <c r="AZ141" s="505"/>
      <c r="BA141" s="596"/>
      <c r="BB141" s="495"/>
      <c r="BC141" s="495"/>
      <c r="BD141" s="598"/>
      <c r="BE141" s="505"/>
      <c r="BF141" s="596"/>
      <c r="BG141" s="495"/>
      <c r="BH141" s="495"/>
      <c r="BI141" s="493" t="s">
        <v>3256</v>
      </c>
      <c r="BJ141" s="493"/>
      <c r="BK141" s="56">
        <v>919</v>
      </c>
      <c r="BL141" s="644" t="s">
        <v>3981</v>
      </c>
    </row>
    <row r="142" spans="1:64" ht="11.25" customHeight="1" x14ac:dyDescent="0.25">
      <c r="A142" s="487">
        <v>926</v>
      </c>
      <c r="B142" s="488" t="s">
        <v>2324</v>
      </c>
      <c r="C142" s="495" t="s">
        <v>1565</v>
      </c>
      <c r="D142" s="495" t="s">
        <v>3726</v>
      </c>
      <c r="E142" s="495" t="s">
        <v>3702</v>
      </c>
      <c r="F142" s="492">
        <v>1998</v>
      </c>
      <c r="G142" s="492">
        <v>2020</v>
      </c>
      <c r="H142" s="492">
        <v>2020</v>
      </c>
      <c r="I142" s="495" t="s">
        <v>3636</v>
      </c>
      <c r="J142" s="495" t="s">
        <v>1560</v>
      </c>
      <c r="K142" s="591" t="s">
        <v>2325</v>
      </c>
      <c r="L142" s="502" t="s">
        <v>2326</v>
      </c>
      <c r="M142" s="492">
        <v>5</v>
      </c>
      <c r="N142" s="492">
        <v>5</v>
      </c>
      <c r="O142" s="492">
        <v>5</v>
      </c>
      <c r="P142" s="502" t="s">
        <v>1521</v>
      </c>
      <c r="Q142" s="503">
        <v>44433</v>
      </c>
      <c r="R142" s="504">
        <v>44055</v>
      </c>
      <c r="S142" s="592" t="s">
        <v>3486</v>
      </c>
      <c r="T142" s="492">
        <v>10022915986</v>
      </c>
      <c r="U142" s="593">
        <v>5</v>
      </c>
      <c r="V142" s="510">
        <v>378324</v>
      </c>
      <c r="W142" s="492" t="s">
        <v>3411</v>
      </c>
      <c r="X142" s="577">
        <v>45164</v>
      </c>
      <c r="Y142" s="513">
        <v>45895</v>
      </c>
      <c r="Z142" s="510">
        <v>11101000608</v>
      </c>
      <c r="AA142" s="502" t="s">
        <v>3412</v>
      </c>
      <c r="AB142" s="577">
        <v>45347</v>
      </c>
      <c r="AC142" s="515">
        <v>45713</v>
      </c>
      <c r="AD142" s="510">
        <v>13061001309</v>
      </c>
      <c r="AE142" s="495" t="s">
        <v>3412</v>
      </c>
      <c r="AF142" s="577">
        <v>45115</v>
      </c>
      <c r="AG142" s="515">
        <v>45481</v>
      </c>
      <c r="AH142" s="517">
        <v>87951683</v>
      </c>
      <c r="AI142" s="495" t="s">
        <v>3419</v>
      </c>
      <c r="AJ142" s="577">
        <v>45390</v>
      </c>
      <c r="AK142" s="513">
        <v>45754</v>
      </c>
      <c r="AL142" s="594" t="s">
        <v>3421</v>
      </c>
      <c r="AM142" s="520">
        <v>45369</v>
      </c>
      <c r="AN142" s="514">
        <v>45429</v>
      </c>
      <c r="AO142" s="510">
        <v>160776592</v>
      </c>
      <c r="AP142" s="594" t="s">
        <v>3421</v>
      </c>
      <c r="AQ142" s="520">
        <v>45146</v>
      </c>
      <c r="AR142" s="513">
        <v>45512</v>
      </c>
      <c r="AS142" s="595">
        <v>88277557</v>
      </c>
      <c r="AT142" s="505" t="s">
        <v>2327</v>
      </c>
      <c r="AU142" s="596"/>
      <c r="AV142" s="596">
        <v>3153043199</v>
      </c>
      <c r="AW142" s="502" t="s">
        <v>3750</v>
      </c>
      <c r="AX142" s="597" t="s">
        <v>3751</v>
      </c>
      <c r="AY142" s="598"/>
      <c r="AZ142" s="505"/>
      <c r="BA142" s="596"/>
      <c r="BB142" s="495"/>
      <c r="BC142" s="495"/>
      <c r="BD142" s="598"/>
      <c r="BE142" s="505"/>
      <c r="BF142" s="596"/>
      <c r="BG142" s="495"/>
      <c r="BH142" s="495"/>
      <c r="BI142" s="493" t="s">
        <v>3256</v>
      </c>
      <c r="BJ142" s="493"/>
      <c r="BK142" s="56">
        <v>926</v>
      </c>
      <c r="BL142" s="644" t="s">
        <v>3981</v>
      </c>
    </row>
    <row r="143" spans="1:64" ht="11.25" customHeight="1" x14ac:dyDescent="0.25">
      <c r="A143" s="487">
        <v>981</v>
      </c>
      <c r="B143" s="488" t="s">
        <v>2092</v>
      </c>
      <c r="C143" s="495" t="s">
        <v>1765</v>
      </c>
      <c r="D143" s="495" t="s">
        <v>3730</v>
      </c>
      <c r="E143" s="495" t="s">
        <v>3702</v>
      </c>
      <c r="F143" s="492">
        <v>1798</v>
      </c>
      <c r="G143" s="492">
        <v>2019</v>
      </c>
      <c r="H143" s="492">
        <v>2020</v>
      </c>
      <c r="I143" s="495" t="s">
        <v>3456</v>
      </c>
      <c r="J143" s="495" t="s">
        <v>1518</v>
      </c>
      <c r="K143" s="591" t="s">
        <v>2093</v>
      </c>
      <c r="L143" s="502" t="s">
        <v>2094</v>
      </c>
      <c r="M143" s="492">
        <v>7</v>
      </c>
      <c r="N143" s="492">
        <v>7</v>
      </c>
      <c r="O143" s="492">
        <v>5</v>
      </c>
      <c r="P143" s="502" t="s">
        <v>1521</v>
      </c>
      <c r="Q143" s="503">
        <v>43770</v>
      </c>
      <c r="R143" s="504">
        <v>43762</v>
      </c>
      <c r="S143" s="592" t="s">
        <v>2954</v>
      </c>
      <c r="T143" s="492">
        <v>10019494494</v>
      </c>
      <c r="U143" s="593">
        <v>7</v>
      </c>
      <c r="V143" s="510">
        <v>396672</v>
      </c>
      <c r="W143" s="492" t="s">
        <v>3411</v>
      </c>
      <c r="X143" s="577">
        <v>45277</v>
      </c>
      <c r="Y143" s="513">
        <v>46008</v>
      </c>
      <c r="Z143" s="510">
        <v>11101000608</v>
      </c>
      <c r="AA143" s="502" t="s">
        <v>3412</v>
      </c>
      <c r="AB143" s="577">
        <v>45347</v>
      </c>
      <c r="AC143" s="515">
        <v>45713</v>
      </c>
      <c r="AD143" s="510">
        <v>13061001309</v>
      </c>
      <c r="AE143" s="495" t="s">
        <v>3412</v>
      </c>
      <c r="AF143" s="577">
        <v>45115</v>
      </c>
      <c r="AG143" s="515">
        <v>45481</v>
      </c>
      <c r="AH143" s="517">
        <v>9310009391801</v>
      </c>
      <c r="AI143" s="495" t="s">
        <v>3426</v>
      </c>
      <c r="AJ143" s="577">
        <v>45225</v>
      </c>
      <c r="AK143" s="513">
        <v>45590</v>
      </c>
      <c r="AL143" s="594" t="s">
        <v>3752</v>
      </c>
      <c r="AM143" s="520">
        <v>45408</v>
      </c>
      <c r="AN143" s="514">
        <v>45468</v>
      </c>
      <c r="AO143" s="510">
        <v>169348411</v>
      </c>
      <c r="AP143" s="594" t="s">
        <v>3752</v>
      </c>
      <c r="AQ143" s="520">
        <v>45231</v>
      </c>
      <c r="AR143" s="513">
        <v>45597</v>
      </c>
      <c r="AS143" s="595">
        <v>52302945</v>
      </c>
      <c r="AT143" s="505" t="s">
        <v>3311</v>
      </c>
      <c r="AU143" s="596">
        <v>7853698</v>
      </c>
      <c r="AV143" s="596">
        <v>3103172493</v>
      </c>
      <c r="AW143" s="502" t="s">
        <v>3753</v>
      </c>
      <c r="AX143" s="597" t="s">
        <v>3754</v>
      </c>
      <c r="AY143" s="598">
        <v>80272177</v>
      </c>
      <c r="AZ143" s="505" t="s">
        <v>3325</v>
      </c>
      <c r="BA143" s="596">
        <v>3112112242</v>
      </c>
      <c r="BB143" s="654" t="s">
        <v>3755</v>
      </c>
      <c r="BC143" s="495" t="s">
        <v>3756</v>
      </c>
      <c r="BD143" s="598"/>
      <c r="BE143" s="505"/>
      <c r="BF143" s="596"/>
      <c r="BG143" s="654"/>
      <c r="BH143" s="495"/>
      <c r="BI143" s="493" t="s">
        <v>3256</v>
      </c>
      <c r="BJ143" s="493"/>
      <c r="BK143" s="56">
        <v>981</v>
      </c>
      <c r="BL143" s="644" t="s">
        <v>3981</v>
      </c>
    </row>
    <row r="144" spans="1:64" ht="11.25" customHeight="1" x14ac:dyDescent="0.25">
      <c r="A144" s="487">
        <v>933</v>
      </c>
      <c r="B144" s="488" t="s">
        <v>2291</v>
      </c>
      <c r="C144" s="495" t="s">
        <v>1765</v>
      </c>
      <c r="D144" s="495" t="s">
        <v>3730</v>
      </c>
      <c r="E144" s="495" t="s">
        <v>3702</v>
      </c>
      <c r="F144" s="492">
        <v>1798</v>
      </c>
      <c r="G144" s="492">
        <v>2019</v>
      </c>
      <c r="H144" s="492">
        <v>2020</v>
      </c>
      <c r="I144" s="495" t="s">
        <v>3456</v>
      </c>
      <c r="J144" s="495" t="s">
        <v>1518</v>
      </c>
      <c r="K144" s="591" t="s">
        <v>2292</v>
      </c>
      <c r="L144" s="502" t="s">
        <v>2293</v>
      </c>
      <c r="M144" s="492">
        <v>7</v>
      </c>
      <c r="N144" s="492">
        <v>7</v>
      </c>
      <c r="O144" s="492">
        <v>5</v>
      </c>
      <c r="P144" s="502" t="s">
        <v>1521</v>
      </c>
      <c r="Q144" s="503">
        <v>43843</v>
      </c>
      <c r="R144" s="504">
        <v>43826</v>
      </c>
      <c r="S144" s="592" t="s">
        <v>2954</v>
      </c>
      <c r="T144" s="492">
        <v>10019967716</v>
      </c>
      <c r="U144" s="593">
        <v>7</v>
      </c>
      <c r="V144" s="510">
        <v>407176</v>
      </c>
      <c r="W144" s="492" t="s">
        <v>3411</v>
      </c>
      <c r="X144" s="577">
        <v>45306</v>
      </c>
      <c r="Y144" s="513">
        <v>46037</v>
      </c>
      <c r="Z144" s="510">
        <v>11101000608</v>
      </c>
      <c r="AA144" s="502" t="s">
        <v>3412</v>
      </c>
      <c r="AB144" s="577">
        <v>45347</v>
      </c>
      <c r="AC144" s="515">
        <v>45713</v>
      </c>
      <c r="AD144" s="510">
        <v>13061001309</v>
      </c>
      <c r="AE144" s="495" t="s">
        <v>3412</v>
      </c>
      <c r="AF144" s="577">
        <v>45115</v>
      </c>
      <c r="AG144" s="515">
        <v>45481</v>
      </c>
      <c r="AH144" s="517">
        <v>10884600166590</v>
      </c>
      <c r="AI144" s="495" t="s">
        <v>3413</v>
      </c>
      <c r="AJ144" s="577">
        <v>45287</v>
      </c>
      <c r="AK144" s="513">
        <v>45652</v>
      </c>
      <c r="AL144" s="594" t="s">
        <v>3713</v>
      </c>
      <c r="AM144" s="520">
        <v>45377</v>
      </c>
      <c r="AN144" s="514">
        <v>45437</v>
      </c>
      <c r="AO144" s="510">
        <v>170615527</v>
      </c>
      <c r="AP144" s="594" t="s">
        <v>3713</v>
      </c>
      <c r="AQ144" s="520">
        <v>45287</v>
      </c>
      <c r="AR144" s="513">
        <v>45653</v>
      </c>
      <c r="AS144" s="595">
        <v>41349718</v>
      </c>
      <c r="AT144" s="505" t="s">
        <v>2294</v>
      </c>
      <c r="AU144" s="596"/>
      <c r="AV144" s="596">
        <v>3132213088</v>
      </c>
      <c r="AW144" s="502" t="s">
        <v>3757</v>
      </c>
      <c r="AX144" s="495" t="s">
        <v>3758</v>
      </c>
      <c r="AY144" s="598"/>
      <c r="AZ144" s="505"/>
      <c r="BA144" s="596"/>
      <c r="BB144" s="495"/>
      <c r="BC144" s="495"/>
      <c r="BD144" s="598"/>
      <c r="BE144" s="505"/>
      <c r="BF144" s="596"/>
      <c r="BG144" s="495"/>
      <c r="BH144" s="495"/>
      <c r="BI144" s="493" t="s">
        <v>3256</v>
      </c>
      <c r="BJ144" s="493"/>
      <c r="BK144" s="56">
        <v>933</v>
      </c>
      <c r="BL144" s="644" t="s">
        <v>3981</v>
      </c>
    </row>
    <row r="145" spans="1:64" ht="11.25" customHeight="1" x14ac:dyDescent="0.25">
      <c r="A145" s="487">
        <v>936</v>
      </c>
      <c r="B145" s="488" t="s">
        <v>2282</v>
      </c>
      <c r="C145" s="495" t="s">
        <v>1565</v>
      </c>
      <c r="D145" s="495" t="s">
        <v>3726</v>
      </c>
      <c r="E145" s="495" t="s">
        <v>3702</v>
      </c>
      <c r="F145" s="492">
        <v>1599</v>
      </c>
      <c r="G145" s="492">
        <v>2019</v>
      </c>
      <c r="H145" s="492">
        <v>2020</v>
      </c>
      <c r="I145" s="495" t="s">
        <v>3759</v>
      </c>
      <c r="J145" s="495" t="s">
        <v>1518</v>
      </c>
      <c r="K145" s="591" t="s">
        <v>2283</v>
      </c>
      <c r="L145" s="502" t="s">
        <v>2284</v>
      </c>
      <c r="M145" s="492">
        <v>5</v>
      </c>
      <c r="N145" s="492">
        <v>5</v>
      </c>
      <c r="O145" s="492">
        <v>5</v>
      </c>
      <c r="P145" s="502" t="s">
        <v>1521</v>
      </c>
      <c r="Q145" s="503">
        <v>43720</v>
      </c>
      <c r="R145" s="504">
        <v>43713</v>
      </c>
      <c r="S145" s="592" t="s">
        <v>2954</v>
      </c>
      <c r="T145" s="492">
        <v>10019149643</v>
      </c>
      <c r="U145" s="593">
        <v>5</v>
      </c>
      <c r="V145" s="510">
        <v>386654</v>
      </c>
      <c r="W145" s="492" t="s">
        <v>3411</v>
      </c>
      <c r="X145" s="577">
        <v>45226</v>
      </c>
      <c r="Y145" s="513">
        <v>45957</v>
      </c>
      <c r="Z145" s="510">
        <v>11101000608</v>
      </c>
      <c r="AA145" s="502" t="s">
        <v>3412</v>
      </c>
      <c r="AB145" s="577">
        <v>45347</v>
      </c>
      <c r="AC145" s="515">
        <v>45713</v>
      </c>
      <c r="AD145" s="510">
        <v>13061001309</v>
      </c>
      <c r="AE145" s="495" t="s">
        <v>3412</v>
      </c>
      <c r="AF145" s="577">
        <v>45115</v>
      </c>
      <c r="AG145" s="515">
        <v>45481</v>
      </c>
      <c r="AH145" s="517">
        <v>9310007914901</v>
      </c>
      <c r="AI145" s="495" t="s">
        <v>3426</v>
      </c>
      <c r="AJ145" s="577">
        <v>45169</v>
      </c>
      <c r="AK145" s="513">
        <v>45534</v>
      </c>
      <c r="AL145" s="594" t="s">
        <v>3420</v>
      </c>
      <c r="AM145" s="520">
        <v>45428</v>
      </c>
      <c r="AN145" s="514">
        <v>45488</v>
      </c>
      <c r="AO145" s="510">
        <v>168204291</v>
      </c>
      <c r="AP145" s="594" t="s">
        <v>3446</v>
      </c>
      <c r="AQ145" s="520">
        <v>45174</v>
      </c>
      <c r="AR145" s="513">
        <v>45540</v>
      </c>
      <c r="AS145" s="595">
        <v>1010211607</v>
      </c>
      <c r="AT145" s="553" t="s">
        <v>3312</v>
      </c>
      <c r="AU145" s="596"/>
      <c r="AV145" s="596">
        <v>3123814157</v>
      </c>
      <c r="AW145" s="502" t="s">
        <v>3760</v>
      </c>
      <c r="AX145" s="597" t="s">
        <v>3490</v>
      </c>
      <c r="AY145" s="598"/>
      <c r="AZ145" s="505"/>
      <c r="BA145" s="596"/>
      <c r="BB145" s="495"/>
      <c r="BC145" s="495"/>
      <c r="BD145" s="598"/>
      <c r="BE145" s="505"/>
      <c r="BF145" s="596"/>
      <c r="BG145" s="495"/>
      <c r="BH145" s="495"/>
      <c r="BI145" s="493" t="s">
        <v>3256</v>
      </c>
      <c r="BJ145" s="493"/>
      <c r="BK145" s="56">
        <v>936</v>
      </c>
      <c r="BL145" s="644" t="s">
        <v>3981</v>
      </c>
    </row>
    <row r="146" spans="1:64" ht="11.25" customHeight="1" x14ac:dyDescent="0.25">
      <c r="A146" s="487">
        <v>939</v>
      </c>
      <c r="B146" s="488" t="s">
        <v>1587</v>
      </c>
      <c r="C146" s="495" t="s">
        <v>1565</v>
      </c>
      <c r="D146" s="495" t="s">
        <v>3761</v>
      </c>
      <c r="E146" s="495" t="s">
        <v>3702</v>
      </c>
      <c r="F146" s="492">
        <v>1998</v>
      </c>
      <c r="G146" s="492">
        <v>2018</v>
      </c>
      <c r="H146" s="492">
        <v>2018</v>
      </c>
      <c r="I146" s="495" t="s">
        <v>3445</v>
      </c>
      <c r="J146" s="495" t="s">
        <v>1560</v>
      </c>
      <c r="K146" s="591" t="s">
        <v>1588</v>
      </c>
      <c r="L146" s="502" t="s">
        <v>1589</v>
      </c>
      <c r="M146" s="492">
        <v>5</v>
      </c>
      <c r="N146" s="492">
        <v>5</v>
      </c>
      <c r="O146" s="492">
        <v>5</v>
      </c>
      <c r="P146" s="502" t="s">
        <v>1521</v>
      </c>
      <c r="Q146" s="503">
        <v>43213</v>
      </c>
      <c r="R146" s="504">
        <v>43174</v>
      </c>
      <c r="S146" s="592" t="s">
        <v>3486</v>
      </c>
      <c r="T146" s="492">
        <v>10015754433</v>
      </c>
      <c r="U146" s="593">
        <v>5</v>
      </c>
      <c r="V146" s="510">
        <v>205130</v>
      </c>
      <c r="W146" s="492" t="s">
        <v>3411</v>
      </c>
      <c r="X146" s="577">
        <v>44769</v>
      </c>
      <c r="Y146" s="513">
        <v>45500</v>
      </c>
      <c r="Z146" s="510">
        <v>11101000608</v>
      </c>
      <c r="AA146" s="502" t="s">
        <v>3412</v>
      </c>
      <c r="AB146" s="577">
        <v>45347</v>
      </c>
      <c r="AC146" s="515">
        <v>45713</v>
      </c>
      <c r="AD146" s="510">
        <v>13061001309</v>
      </c>
      <c r="AE146" s="495" t="s">
        <v>3412</v>
      </c>
      <c r="AF146" s="577">
        <v>45115</v>
      </c>
      <c r="AG146" s="515">
        <v>45481</v>
      </c>
      <c r="AH146" s="517">
        <v>1508005615596000</v>
      </c>
      <c r="AI146" s="495" t="s">
        <v>3460</v>
      </c>
      <c r="AJ146" s="577">
        <v>45336</v>
      </c>
      <c r="AK146" s="513">
        <v>45701</v>
      </c>
      <c r="AL146" s="594" t="s">
        <v>3762</v>
      </c>
      <c r="AM146" s="520" t="e">
        <v>#N/A</v>
      </c>
      <c r="AN146" s="514" t="e">
        <v>#N/A</v>
      </c>
      <c r="AO146" s="510">
        <v>172314347</v>
      </c>
      <c r="AP146" s="594" t="s">
        <v>3763</v>
      </c>
      <c r="AQ146" s="520">
        <v>45362</v>
      </c>
      <c r="AR146" s="513">
        <v>45727</v>
      </c>
      <c r="AS146" s="595">
        <v>1032385689</v>
      </c>
      <c r="AT146" s="505" t="s">
        <v>3313</v>
      </c>
      <c r="AU146" s="596">
        <v>3132204029</v>
      </c>
      <c r="AV146" s="596">
        <v>3132204029</v>
      </c>
      <c r="AW146" s="495" t="s">
        <v>3764</v>
      </c>
      <c r="AX146" s="495" t="s">
        <v>3765</v>
      </c>
      <c r="AY146" s="598">
        <v>1072072602</v>
      </c>
      <c r="AZ146" s="505" t="s">
        <v>3326</v>
      </c>
      <c r="BA146" s="596">
        <v>3176481665</v>
      </c>
      <c r="BB146" s="495" t="s">
        <v>3766</v>
      </c>
      <c r="BC146" s="495" t="s">
        <v>3767</v>
      </c>
      <c r="BD146" s="598"/>
      <c r="BE146" s="505"/>
      <c r="BF146" s="596"/>
      <c r="BG146" s="495"/>
      <c r="BH146" s="495"/>
      <c r="BI146" s="493" t="s">
        <v>3256</v>
      </c>
      <c r="BJ146" s="493"/>
      <c r="BK146" s="56">
        <v>939</v>
      </c>
      <c r="BL146" s="644" t="s">
        <v>3981</v>
      </c>
    </row>
    <row r="147" spans="1:64" ht="11.25" customHeight="1" x14ac:dyDescent="0.25">
      <c r="A147" s="487">
        <v>940</v>
      </c>
      <c r="B147" s="488" t="s">
        <v>2388</v>
      </c>
      <c r="C147" s="495" t="s">
        <v>1483</v>
      </c>
      <c r="D147" s="495" t="s">
        <v>3768</v>
      </c>
      <c r="E147" s="495" t="s">
        <v>3702</v>
      </c>
      <c r="F147" s="492">
        <v>1580</v>
      </c>
      <c r="G147" s="492">
        <v>2020</v>
      </c>
      <c r="H147" s="492">
        <v>2021</v>
      </c>
      <c r="I147" s="495" t="s">
        <v>3456</v>
      </c>
      <c r="J147" s="495" t="s">
        <v>1518</v>
      </c>
      <c r="K147" s="591" t="s">
        <v>2389</v>
      </c>
      <c r="L147" s="502" t="s">
        <v>2390</v>
      </c>
      <c r="M147" s="492">
        <v>5</v>
      </c>
      <c r="N147" s="492">
        <v>5</v>
      </c>
      <c r="O147" s="492">
        <v>5</v>
      </c>
      <c r="P147" s="502" t="s">
        <v>3297</v>
      </c>
      <c r="Q147" s="503">
        <v>44111</v>
      </c>
      <c r="R147" s="504">
        <v>44098</v>
      </c>
      <c r="S147" s="592" t="s">
        <v>3486</v>
      </c>
      <c r="T147" s="492">
        <v>10022427345</v>
      </c>
      <c r="U147" s="593">
        <v>5</v>
      </c>
      <c r="V147" s="510">
        <v>328112</v>
      </c>
      <c r="W147" s="492" t="s">
        <v>3411</v>
      </c>
      <c r="X147" s="577">
        <v>44858</v>
      </c>
      <c r="Y147" s="513">
        <v>45589</v>
      </c>
      <c r="Z147" s="510">
        <v>11101000608</v>
      </c>
      <c r="AA147" s="502" t="s">
        <v>3412</v>
      </c>
      <c r="AB147" s="577">
        <v>45347</v>
      </c>
      <c r="AC147" s="515">
        <v>45713</v>
      </c>
      <c r="AD147" s="510">
        <v>13061001309</v>
      </c>
      <c r="AE147" s="495" t="s">
        <v>3412</v>
      </c>
      <c r="AF147" s="577">
        <v>45115</v>
      </c>
      <c r="AG147" s="515">
        <v>45481</v>
      </c>
      <c r="AH147" s="517">
        <v>9310008488201</v>
      </c>
      <c r="AI147" s="495" t="s">
        <v>3426</v>
      </c>
      <c r="AJ147" s="577">
        <v>45193</v>
      </c>
      <c r="AK147" s="513">
        <v>45558</v>
      </c>
      <c r="AL147" s="594" t="s">
        <v>3420</v>
      </c>
      <c r="AM147" s="520">
        <v>45430</v>
      </c>
      <c r="AN147" s="514">
        <v>45490</v>
      </c>
      <c r="AO147" s="510">
        <v>168643998</v>
      </c>
      <c r="AP147" s="594" t="s">
        <v>3559</v>
      </c>
      <c r="AQ147" s="520">
        <v>45195</v>
      </c>
      <c r="AR147" s="513">
        <v>45561</v>
      </c>
      <c r="AS147" s="595">
        <v>52493549</v>
      </c>
      <c r="AT147" s="505" t="s">
        <v>1711</v>
      </c>
      <c r="AU147" s="596">
        <v>3118830</v>
      </c>
      <c r="AV147" s="596">
        <v>3203001319</v>
      </c>
      <c r="AW147" s="502" t="s">
        <v>3440</v>
      </c>
      <c r="AX147" s="597" t="s">
        <v>3495</v>
      </c>
      <c r="AY147" s="598">
        <v>41493760</v>
      </c>
      <c r="AZ147" s="505" t="s">
        <v>3264</v>
      </c>
      <c r="BA147" s="596">
        <v>3203001319</v>
      </c>
      <c r="BB147" s="495" t="s">
        <v>3440</v>
      </c>
      <c r="BC147" s="495" t="s">
        <v>3495</v>
      </c>
      <c r="BD147" s="598"/>
      <c r="BE147" s="505"/>
      <c r="BF147" s="596"/>
      <c r="BG147" s="495"/>
      <c r="BH147" s="495"/>
      <c r="BI147" s="493" t="s">
        <v>3265</v>
      </c>
      <c r="BJ147" s="493"/>
      <c r="BK147" s="56">
        <v>940</v>
      </c>
      <c r="BL147" s="644" t="s">
        <v>3981</v>
      </c>
    </row>
    <row r="148" spans="1:64" ht="11.25" customHeight="1" x14ac:dyDescent="0.25">
      <c r="A148" s="487">
        <v>941</v>
      </c>
      <c r="B148" s="488" t="s">
        <v>2466</v>
      </c>
      <c r="C148" s="495" t="s">
        <v>1765</v>
      </c>
      <c r="D148" s="495" t="s">
        <v>3769</v>
      </c>
      <c r="E148" s="495" t="s">
        <v>3613</v>
      </c>
      <c r="F148" s="492">
        <v>1499</v>
      </c>
      <c r="G148" s="492">
        <v>2023</v>
      </c>
      <c r="H148" s="492">
        <v>2023</v>
      </c>
      <c r="I148" s="495" t="s">
        <v>3456</v>
      </c>
      <c r="J148" s="495" t="s">
        <v>1518</v>
      </c>
      <c r="K148" s="591" t="s">
        <v>2467</v>
      </c>
      <c r="L148" s="502" t="s">
        <v>2468</v>
      </c>
      <c r="M148" s="492">
        <v>8</v>
      </c>
      <c r="N148" s="492">
        <v>8</v>
      </c>
      <c r="O148" s="492">
        <v>3</v>
      </c>
      <c r="P148" s="502" t="s">
        <v>1521</v>
      </c>
      <c r="Q148" s="503">
        <v>44698</v>
      </c>
      <c r="R148" s="504">
        <v>44563</v>
      </c>
      <c r="S148" s="592" t="s">
        <v>43</v>
      </c>
      <c r="T148" s="492">
        <v>10026156484</v>
      </c>
      <c r="U148" s="593">
        <v>8</v>
      </c>
      <c r="V148" s="510">
        <v>311431</v>
      </c>
      <c r="W148" s="492" t="s">
        <v>3411</v>
      </c>
      <c r="X148" s="613">
        <v>45472</v>
      </c>
      <c r="Y148" s="525">
        <v>46202</v>
      </c>
      <c r="Z148" s="510">
        <v>11101000608</v>
      </c>
      <c r="AA148" s="502" t="s">
        <v>3412</v>
      </c>
      <c r="AB148" s="577">
        <v>45347</v>
      </c>
      <c r="AC148" s="515">
        <v>45713</v>
      </c>
      <c r="AD148" s="510">
        <v>13061001309</v>
      </c>
      <c r="AE148" s="495" t="s">
        <v>3412</v>
      </c>
      <c r="AF148" s="577">
        <v>45115</v>
      </c>
      <c r="AG148" s="515">
        <v>45481</v>
      </c>
      <c r="AH148" s="517">
        <v>4308004198136000</v>
      </c>
      <c r="AI148" s="495" t="s">
        <v>3460</v>
      </c>
      <c r="AJ148" s="577">
        <v>45057</v>
      </c>
      <c r="AK148" s="513">
        <v>45440</v>
      </c>
      <c r="AL148" s="594" t="s">
        <v>3427</v>
      </c>
      <c r="AM148" s="520">
        <v>45442</v>
      </c>
      <c r="AN148" s="514">
        <v>45502</v>
      </c>
      <c r="AO148" s="510">
        <v>173517832</v>
      </c>
      <c r="AP148" s="594" t="s">
        <v>3427</v>
      </c>
      <c r="AQ148" s="520">
        <v>45442</v>
      </c>
      <c r="AR148" s="513">
        <v>45807</v>
      </c>
      <c r="AS148" s="595">
        <v>39546044</v>
      </c>
      <c r="AT148" s="505" t="s">
        <v>2469</v>
      </c>
      <c r="AU148" s="596"/>
      <c r="AV148" s="596">
        <v>3105549143</v>
      </c>
      <c r="AW148" s="502" t="s">
        <v>3770</v>
      </c>
      <c r="AX148" s="495" t="s">
        <v>3771</v>
      </c>
      <c r="AY148" s="598"/>
      <c r="AZ148" s="505"/>
      <c r="BA148" s="596"/>
      <c r="BB148" s="495"/>
      <c r="BC148" s="495" t="s">
        <v>3772</v>
      </c>
      <c r="BD148" s="598"/>
      <c r="BE148" s="505"/>
      <c r="BF148" s="596"/>
      <c r="BG148" s="495"/>
      <c r="BH148" s="495"/>
      <c r="BI148" s="493" t="s">
        <v>3256</v>
      </c>
      <c r="BJ148" s="493"/>
      <c r="BK148" s="56">
        <v>941</v>
      </c>
      <c r="BL148" s="644" t="s">
        <v>3981</v>
      </c>
    </row>
    <row r="149" spans="1:64" ht="11.25" customHeight="1" x14ac:dyDescent="0.25">
      <c r="A149" s="487">
        <v>969</v>
      </c>
      <c r="B149" s="488" t="s">
        <v>2477</v>
      </c>
      <c r="C149" s="495" t="s">
        <v>2478</v>
      </c>
      <c r="D149" s="495" t="s">
        <v>3773</v>
      </c>
      <c r="E149" s="495" t="s">
        <v>3774</v>
      </c>
      <c r="F149" s="492">
        <v>1598</v>
      </c>
      <c r="G149" s="492">
        <v>2022</v>
      </c>
      <c r="H149" s="492">
        <v>2023</v>
      </c>
      <c r="I149" s="495" t="s">
        <v>3636</v>
      </c>
      <c r="J149" s="495" t="s">
        <v>2479</v>
      </c>
      <c r="K149" s="591" t="s">
        <v>2480</v>
      </c>
      <c r="L149" s="502" t="s">
        <v>2481</v>
      </c>
      <c r="M149" s="492">
        <v>5</v>
      </c>
      <c r="N149" s="492">
        <v>5</v>
      </c>
      <c r="O149" s="492">
        <v>4</v>
      </c>
      <c r="P149" s="502" t="s">
        <v>1521</v>
      </c>
      <c r="Q149" s="503">
        <v>44715</v>
      </c>
      <c r="R149" s="504">
        <v>44750</v>
      </c>
      <c r="S149" s="592" t="s">
        <v>2954</v>
      </c>
      <c r="T149" s="492">
        <v>10029558791</v>
      </c>
      <c r="U149" s="593">
        <v>5</v>
      </c>
      <c r="V149" s="510">
        <v>314156</v>
      </c>
      <c r="W149" s="492" t="s">
        <v>3411</v>
      </c>
      <c r="X149" s="577">
        <v>44757</v>
      </c>
      <c r="Y149" s="513">
        <v>45488</v>
      </c>
      <c r="Z149" s="510">
        <v>11101000608</v>
      </c>
      <c r="AA149" s="502" t="s">
        <v>3412</v>
      </c>
      <c r="AB149" s="577">
        <v>45347</v>
      </c>
      <c r="AC149" s="515">
        <v>45713</v>
      </c>
      <c r="AD149" s="510">
        <v>13061001309</v>
      </c>
      <c r="AE149" s="495" t="s">
        <v>3412</v>
      </c>
      <c r="AF149" s="577">
        <v>45115</v>
      </c>
      <c r="AG149" s="515">
        <v>45481</v>
      </c>
      <c r="AH149" s="517">
        <v>10605600101760</v>
      </c>
      <c r="AI149" s="495" t="s">
        <v>3413</v>
      </c>
      <c r="AJ149" s="577">
        <v>45115</v>
      </c>
      <c r="AK149" s="513">
        <v>45480</v>
      </c>
      <c r="AL149" s="594" t="s">
        <v>3436</v>
      </c>
      <c r="AM149" s="520">
        <v>45429</v>
      </c>
      <c r="AN149" s="514">
        <v>45489</v>
      </c>
      <c r="AO149" s="510" t="s">
        <v>1769</v>
      </c>
      <c r="AP149" s="594" t="s">
        <v>1769</v>
      </c>
      <c r="AQ149" s="520">
        <v>44750</v>
      </c>
      <c r="AR149" s="513">
        <v>45481</v>
      </c>
      <c r="AS149" s="595">
        <v>51892706</v>
      </c>
      <c r="AT149" s="505" t="s">
        <v>3314</v>
      </c>
      <c r="AU149" s="596">
        <v>3102193664</v>
      </c>
      <c r="AV149" s="596">
        <v>3102193664</v>
      </c>
      <c r="AW149" s="502" t="s">
        <v>3775</v>
      </c>
      <c r="AX149" s="630" t="s">
        <v>3776</v>
      </c>
      <c r="AY149" s="598"/>
      <c r="AZ149" s="505"/>
      <c r="BA149" s="596"/>
      <c r="BB149" s="495"/>
      <c r="BC149" s="495"/>
      <c r="BD149" s="598"/>
      <c r="BE149" s="505"/>
      <c r="BF149" s="596"/>
      <c r="BG149" s="495"/>
      <c r="BH149" s="495"/>
      <c r="BI149" s="493" t="s">
        <v>3256</v>
      </c>
      <c r="BJ149" s="493"/>
      <c r="BK149" s="56">
        <v>969</v>
      </c>
      <c r="BL149" s="644" t="s">
        <v>3981</v>
      </c>
    </row>
    <row r="150" spans="1:64" ht="11.25" customHeight="1" x14ac:dyDescent="0.25">
      <c r="A150" s="487">
        <v>944</v>
      </c>
      <c r="B150" s="488" t="s">
        <v>2531</v>
      </c>
      <c r="C150" s="495" t="s">
        <v>1765</v>
      </c>
      <c r="D150" s="495" t="s">
        <v>3769</v>
      </c>
      <c r="E150" s="495" t="s">
        <v>3613</v>
      </c>
      <c r="F150" s="492">
        <v>1499</v>
      </c>
      <c r="G150" s="492">
        <v>2022</v>
      </c>
      <c r="H150" s="492">
        <v>2023</v>
      </c>
      <c r="I150" s="495" t="s">
        <v>3456</v>
      </c>
      <c r="J150" s="495" t="s">
        <v>1518</v>
      </c>
      <c r="K150" s="591" t="s">
        <v>2532</v>
      </c>
      <c r="L150" s="502" t="s">
        <v>2533</v>
      </c>
      <c r="M150" s="492">
        <v>9</v>
      </c>
      <c r="N150" s="492">
        <v>9</v>
      </c>
      <c r="O150" s="492">
        <v>5</v>
      </c>
      <c r="P150" s="502" t="s">
        <v>1521</v>
      </c>
      <c r="Q150" s="503">
        <v>44881</v>
      </c>
      <c r="R150" s="504">
        <v>44889</v>
      </c>
      <c r="S150" s="592" t="s">
        <v>43</v>
      </c>
      <c r="T150" s="492">
        <v>10027795751</v>
      </c>
      <c r="U150" s="593">
        <v>9</v>
      </c>
      <c r="V150" s="510">
        <v>339229</v>
      </c>
      <c r="W150" s="492" t="s">
        <v>3411</v>
      </c>
      <c r="X150" s="577">
        <v>44916</v>
      </c>
      <c r="Y150" s="513">
        <v>45647</v>
      </c>
      <c r="Z150" s="510">
        <v>11101000608</v>
      </c>
      <c r="AA150" s="502" t="s">
        <v>3412</v>
      </c>
      <c r="AB150" s="577">
        <v>45347</v>
      </c>
      <c r="AC150" s="515">
        <v>45713</v>
      </c>
      <c r="AD150" s="510">
        <v>13061001309</v>
      </c>
      <c r="AE150" s="495" t="s">
        <v>3412</v>
      </c>
      <c r="AF150" s="577">
        <v>45115</v>
      </c>
      <c r="AG150" s="515">
        <v>45481</v>
      </c>
      <c r="AH150" s="517">
        <v>5131100315202</v>
      </c>
      <c r="AI150" s="495" t="s">
        <v>3426</v>
      </c>
      <c r="AJ150" s="577">
        <v>45253</v>
      </c>
      <c r="AK150" s="513">
        <v>45618</v>
      </c>
      <c r="AL150" s="594" t="s">
        <v>3436</v>
      </c>
      <c r="AM150" s="520">
        <v>45428</v>
      </c>
      <c r="AN150" s="514">
        <v>45488</v>
      </c>
      <c r="AO150" s="510" t="s">
        <v>1769</v>
      </c>
      <c r="AP150" s="594" t="s">
        <v>1769</v>
      </c>
      <c r="AQ150" s="520">
        <v>44889</v>
      </c>
      <c r="AR150" s="513">
        <v>45620</v>
      </c>
      <c r="AS150" s="595">
        <v>1032385139</v>
      </c>
      <c r="AT150" s="505" t="s">
        <v>2534</v>
      </c>
      <c r="AU150" s="596"/>
      <c r="AV150" s="596">
        <v>3103197567</v>
      </c>
      <c r="AW150" s="502" t="s">
        <v>3777</v>
      </c>
      <c r="AX150" s="597" t="s">
        <v>3778</v>
      </c>
      <c r="AY150" s="598"/>
      <c r="AZ150" s="505"/>
      <c r="BA150" s="596"/>
      <c r="BB150" s="495"/>
      <c r="BC150" s="495"/>
      <c r="BD150" s="598"/>
      <c r="BE150" s="505"/>
      <c r="BF150" s="596"/>
      <c r="BG150" s="495"/>
      <c r="BH150" s="495"/>
      <c r="BI150" s="493" t="s">
        <v>3256</v>
      </c>
      <c r="BJ150" s="493"/>
      <c r="BK150" s="56">
        <v>944</v>
      </c>
      <c r="BL150" s="644" t="s">
        <v>3981</v>
      </c>
    </row>
    <row r="151" spans="1:64" ht="11.25" customHeight="1" x14ac:dyDescent="0.25">
      <c r="A151" s="487">
        <v>947</v>
      </c>
      <c r="B151" s="488" t="s">
        <v>2228</v>
      </c>
      <c r="C151" s="495" t="s">
        <v>1565</v>
      </c>
      <c r="D151" s="495" t="s">
        <v>3726</v>
      </c>
      <c r="E151" s="495" t="s">
        <v>3702</v>
      </c>
      <c r="F151" s="492">
        <v>1998</v>
      </c>
      <c r="G151" s="492">
        <v>2019</v>
      </c>
      <c r="H151" s="492">
        <v>2020</v>
      </c>
      <c r="I151" s="495" t="s">
        <v>3636</v>
      </c>
      <c r="J151" s="495" t="s">
        <v>1560</v>
      </c>
      <c r="K151" s="591" t="s">
        <v>2229</v>
      </c>
      <c r="L151" s="502" t="s">
        <v>2230</v>
      </c>
      <c r="M151" s="492">
        <v>5</v>
      </c>
      <c r="N151" s="492">
        <v>5</v>
      </c>
      <c r="O151" s="492">
        <v>5</v>
      </c>
      <c r="P151" s="502" t="s">
        <v>1521</v>
      </c>
      <c r="Q151" s="503">
        <v>43720</v>
      </c>
      <c r="R151" s="504">
        <v>43708</v>
      </c>
      <c r="S151" s="592" t="s">
        <v>3486</v>
      </c>
      <c r="T151" s="492">
        <v>10019116312</v>
      </c>
      <c r="U151" s="593">
        <v>5</v>
      </c>
      <c r="V151" s="510">
        <v>391459</v>
      </c>
      <c r="W151" s="492" t="s">
        <v>3411</v>
      </c>
      <c r="X151" s="577">
        <v>45204</v>
      </c>
      <c r="Y151" s="513">
        <v>45935</v>
      </c>
      <c r="Z151" s="510">
        <v>11101000608</v>
      </c>
      <c r="AA151" s="502" t="s">
        <v>3412</v>
      </c>
      <c r="AB151" s="577">
        <v>45347</v>
      </c>
      <c r="AC151" s="515">
        <v>45713</v>
      </c>
      <c r="AD151" s="510">
        <v>13061001309</v>
      </c>
      <c r="AE151" s="495" t="s">
        <v>3412</v>
      </c>
      <c r="AF151" s="577">
        <v>45115</v>
      </c>
      <c r="AG151" s="515">
        <v>45481</v>
      </c>
      <c r="AH151" s="517">
        <v>4308004411817000</v>
      </c>
      <c r="AI151" s="495" t="s">
        <v>3460</v>
      </c>
      <c r="AJ151" s="577">
        <v>45182</v>
      </c>
      <c r="AK151" s="513">
        <v>45547</v>
      </c>
      <c r="AL151" s="594" t="s">
        <v>3779</v>
      </c>
      <c r="AM151" s="520" t="e">
        <v>#N/A</v>
      </c>
      <c r="AN151" s="514" t="e">
        <v>#N/A</v>
      </c>
      <c r="AO151" s="510">
        <v>168359723</v>
      </c>
      <c r="AP151" s="594" t="s">
        <v>3780</v>
      </c>
      <c r="AQ151" s="520">
        <v>45181</v>
      </c>
      <c r="AR151" s="513">
        <v>45547</v>
      </c>
      <c r="AS151" s="595">
        <v>1096218241</v>
      </c>
      <c r="AT151" s="505" t="s">
        <v>3315</v>
      </c>
      <c r="AU151" s="596"/>
      <c r="AV151" s="596">
        <v>3113794185</v>
      </c>
      <c r="AW151" s="502" t="s">
        <v>3781</v>
      </c>
      <c r="AX151" s="648" t="s">
        <v>3782</v>
      </c>
      <c r="AY151" s="598"/>
      <c r="AZ151" s="505"/>
      <c r="BA151" s="596"/>
      <c r="BB151" s="495"/>
      <c r="BC151" s="495"/>
      <c r="BD151" s="598"/>
      <c r="BE151" s="505"/>
      <c r="BF151" s="596"/>
      <c r="BG151" s="495"/>
      <c r="BH151" s="495"/>
      <c r="BI151" s="493" t="s">
        <v>3256</v>
      </c>
      <c r="BJ151" s="493"/>
      <c r="BK151" s="56">
        <v>947</v>
      </c>
      <c r="BL151" s="644" t="s">
        <v>3981</v>
      </c>
    </row>
    <row r="152" spans="1:64" ht="11.25" customHeight="1" x14ac:dyDescent="0.25">
      <c r="A152" s="487">
        <v>953</v>
      </c>
      <c r="B152" s="488" t="s">
        <v>2034</v>
      </c>
      <c r="C152" s="495" t="s">
        <v>1565</v>
      </c>
      <c r="D152" s="495" t="s">
        <v>3726</v>
      </c>
      <c r="E152" s="495" t="s">
        <v>3702</v>
      </c>
      <c r="F152" s="492">
        <v>1998</v>
      </c>
      <c r="G152" s="492">
        <v>2019</v>
      </c>
      <c r="H152" s="492">
        <v>2020</v>
      </c>
      <c r="I152" s="495" t="s">
        <v>3636</v>
      </c>
      <c r="J152" s="495" t="s">
        <v>1560</v>
      </c>
      <c r="K152" s="591" t="s">
        <v>2035</v>
      </c>
      <c r="L152" s="502" t="s">
        <v>2036</v>
      </c>
      <c r="M152" s="492">
        <v>5</v>
      </c>
      <c r="N152" s="492">
        <v>5</v>
      </c>
      <c r="O152" s="492">
        <v>5</v>
      </c>
      <c r="P152" s="502" t="s">
        <v>1521</v>
      </c>
      <c r="Q152" s="503">
        <v>43677</v>
      </c>
      <c r="R152" s="504">
        <v>43671</v>
      </c>
      <c r="S152" s="592" t="s">
        <v>2954</v>
      </c>
      <c r="T152" s="492">
        <v>10018850369</v>
      </c>
      <c r="U152" s="593">
        <v>5</v>
      </c>
      <c r="V152" s="510">
        <v>373082</v>
      </c>
      <c r="W152" s="492" t="s">
        <v>3411</v>
      </c>
      <c r="X152" s="577">
        <v>45111</v>
      </c>
      <c r="Y152" s="513">
        <v>45858</v>
      </c>
      <c r="Z152" s="510">
        <v>11101000608</v>
      </c>
      <c r="AA152" s="502" t="s">
        <v>3412</v>
      </c>
      <c r="AB152" s="577">
        <v>45347</v>
      </c>
      <c r="AC152" s="515">
        <v>45713</v>
      </c>
      <c r="AD152" s="510">
        <v>13061001309</v>
      </c>
      <c r="AE152" s="495" t="s">
        <v>3412</v>
      </c>
      <c r="AF152" s="577">
        <v>45115</v>
      </c>
      <c r="AG152" s="515">
        <v>45481</v>
      </c>
      <c r="AH152" s="517">
        <v>86103175</v>
      </c>
      <c r="AI152" s="495" t="s">
        <v>3419</v>
      </c>
      <c r="AJ152" s="577">
        <v>45133</v>
      </c>
      <c r="AK152" s="513">
        <v>45499</v>
      </c>
      <c r="AL152" s="594" t="s">
        <v>3421</v>
      </c>
      <c r="AM152" s="520" t="e">
        <v>#N/A</v>
      </c>
      <c r="AN152" s="514" t="e">
        <v>#N/A</v>
      </c>
      <c r="AO152" s="510">
        <v>160649101</v>
      </c>
      <c r="AP152" s="594" t="s">
        <v>3421</v>
      </c>
      <c r="AQ152" s="520">
        <v>45151</v>
      </c>
      <c r="AR152" s="513">
        <v>45517</v>
      </c>
      <c r="AS152" s="595">
        <v>1001299774</v>
      </c>
      <c r="AT152" s="505" t="s">
        <v>3316</v>
      </c>
      <c r="AU152" s="596"/>
      <c r="AV152" s="596">
        <v>3123027882</v>
      </c>
      <c r="AW152" s="502" t="s">
        <v>3783</v>
      </c>
      <c r="AX152" s="495" t="s">
        <v>3729</v>
      </c>
      <c r="AY152" s="598"/>
      <c r="AZ152" s="505"/>
      <c r="BA152" s="596"/>
      <c r="BB152" s="495"/>
      <c r="BC152" s="495"/>
      <c r="BD152" s="598"/>
      <c r="BE152" s="505"/>
      <c r="BF152" s="596"/>
      <c r="BG152" s="495"/>
      <c r="BH152" s="495"/>
      <c r="BI152" s="493" t="s">
        <v>3256</v>
      </c>
      <c r="BJ152" s="493"/>
      <c r="BK152" s="56">
        <v>953</v>
      </c>
      <c r="BL152" s="644" t="s">
        <v>3981</v>
      </c>
    </row>
    <row r="153" spans="1:64" ht="11.25" customHeight="1" x14ac:dyDescent="0.25">
      <c r="A153" s="487">
        <v>955</v>
      </c>
      <c r="B153" s="488" t="s">
        <v>2440</v>
      </c>
      <c r="C153" s="495" t="s">
        <v>1565</v>
      </c>
      <c r="D153" s="495" t="s">
        <v>1565</v>
      </c>
      <c r="E153" s="495" t="s">
        <v>3702</v>
      </c>
      <c r="F153" s="492">
        <v>1333</v>
      </c>
      <c r="G153" s="492">
        <v>2022</v>
      </c>
      <c r="H153" s="492">
        <v>2021</v>
      </c>
      <c r="I153" s="495" t="s">
        <v>3636</v>
      </c>
      <c r="J153" s="495" t="s">
        <v>1560</v>
      </c>
      <c r="K153" s="591" t="s">
        <v>2441</v>
      </c>
      <c r="L153" s="502" t="s">
        <v>2442</v>
      </c>
      <c r="M153" s="492">
        <v>5</v>
      </c>
      <c r="N153" s="492">
        <v>5</v>
      </c>
      <c r="O153" s="492">
        <v>5</v>
      </c>
      <c r="P153" s="502" t="s">
        <v>1521</v>
      </c>
      <c r="Q153" s="503">
        <v>44494</v>
      </c>
      <c r="R153" s="504">
        <v>44468</v>
      </c>
      <c r="S153" s="592" t="s">
        <v>3486</v>
      </c>
      <c r="T153" s="492">
        <v>10029974707</v>
      </c>
      <c r="U153" s="593">
        <v>5</v>
      </c>
      <c r="V153" s="510">
        <v>391611</v>
      </c>
      <c r="W153" s="492" t="s">
        <v>3411</v>
      </c>
      <c r="X153" s="577">
        <v>45225</v>
      </c>
      <c r="Y153" s="513">
        <v>45956</v>
      </c>
      <c r="Z153" s="510">
        <v>11101000608</v>
      </c>
      <c r="AA153" s="502" t="s">
        <v>3412</v>
      </c>
      <c r="AB153" s="577">
        <v>45347</v>
      </c>
      <c r="AC153" s="515">
        <v>45713</v>
      </c>
      <c r="AD153" s="510">
        <v>13061001309</v>
      </c>
      <c r="AE153" s="495" t="s">
        <v>3412</v>
      </c>
      <c r="AF153" s="577">
        <v>45115</v>
      </c>
      <c r="AG153" s="515">
        <v>45481</v>
      </c>
      <c r="AH153" s="517">
        <v>86515136</v>
      </c>
      <c r="AI153" s="495" t="s">
        <v>3571</v>
      </c>
      <c r="AJ153" s="577">
        <v>45190</v>
      </c>
      <c r="AK153" s="513">
        <v>45555</v>
      </c>
      <c r="AL153" s="594" t="s">
        <v>3420</v>
      </c>
      <c r="AM153" s="520" t="e">
        <v>#N/A</v>
      </c>
      <c r="AN153" s="514" t="e">
        <v>#N/A</v>
      </c>
      <c r="AO153" s="510">
        <v>168709414</v>
      </c>
      <c r="AP153" s="594" t="s">
        <v>3734</v>
      </c>
      <c r="AQ153" s="520">
        <v>45198</v>
      </c>
      <c r="AR153" s="513">
        <v>45564</v>
      </c>
      <c r="AS153" s="595">
        <v>80067253</v>
      </c>
      <c r="AT153" s="505" t="s">
        <v>2443</v>
      </c>
      <c r="AU153" s="596"/>
      <c r="AV153" s="596">
        <v>3115384655</v>
      </c>
      <c r="AW153" s="502" t="s">
        <v>3784</v>
      </c>
      <c r="AX153" s="495" t="s">
        <v>3785</v>
      </c>
      <c r="AY153" s="598"/>
      <c r="AZ153" s="530"/>
      <c r="BA153" s="596"/>
      <c r="BB153" s="495"/>
      <c r="BC153" s="495" t="s">
        <v>3786</v>
      </c>
      <c r="BD153" s="598"/>
      <c r="BE153" s="505"/>
      <c r="BF153" s="596"/>
      <c r="BG153" s="495"/>
      <c r="BH153" s="495"/>
      <c r="BI153" s="493" t="s">
        <v>3256</v>
      </c>
      <c r="BJ153" s="493"/>
      <c r="BK153" s="56">
        <v>955</v>
      </c>
      <c r="BL153" s="644" t="s">
        <v>3981</v>
      </c>
    </row>
    <row r="154" spans="1:64" ht="11.25" customHeight="1" x14ac:dyDescent="0.25">
      <c r="A154" s="487">
        <v>586</v>
      </c>
      <c r="B154" s="488" t="s">
        <v>2155</v>
      </c>
      <c r="C154" s="495" t="s">
        <v>1565</v>
      </c>
      <c r="D154" s="495" t="s">
        <v>3701</v>
      </c>
      <c r="E154" s="495" t="s">
        <v>3702</v>
      </c>
      <c r="F154" s="492">
        <v>1998</v>
      </c>
      <c r="G154" s="492">
        <v>2014</v>
      </c>
      <c r="H154" s="492">
        <v>2015</v>
      </c>
      <c r="I154" s="495" t="s">
        <v>3703</v>
      </c>
      <c r="J154" s="495" t="s">
        <v>1560</v>
      </c>
      <c r="K154" s="591" t="s">
        <v>2156</v>
      </c>
      <c r="L154" s="502" t="s">
        <v>2157</v>
      </c>
      <c r="M154" s="492">
        <v>4</v>
      </c>
      <c r="N154" s="492">
        <v>4</v>
      </c>
      <c r="O154" s="492">
        <v>4</v>
      </c>
      <c r="P154" s="502" t="s">
        <v>1521</v>
      </c>
      <c r="Q154" s="503">
        <v>43601</v>
      </c>
      <c r="R154" s="504">
        <v>41919</v>
      </c>
      <c r="S154" s="592" t="s">
        <v>43</v>
      </c>
      <c r="T154" s="492">
        <v>10017761347</v>
      </c>
      <c r="U154" s="593">
        <v>4</v>
      </c>
      <c r="V154" s="510">
        <v>360317</v>
      </c>
      <c r="W154" s="492" t="s">
        <v>3411</v>
      </c>
      <c r="X154" s="577">
        <v>45037</v>
      </c>
      <c r="Y154" s="513">
        <v>45795</v>
      </c>
      <c r="Z154" s="510">
        <v>11101000608</v>
      </c>
      <c r="AA154" s="502" t="s">
        <v>3412</v>
      </c>
      <c r="AB154" s="577">
        <v>45347</v>
      </c>
      <c r="AC154" s="515">
        <v>45713</v>
      </c>
      <c r="AD154" s="510">
        <v>13061001309</v>
      </c>
      <c r="AE154" s="495" t="s">
        <v>3412</v>
      </c>
      <c r="AF154" s="577">
        <v>45115</v>
      </c>
      <c r="AG154" s="515">
        <v>45481</v>
      </c>
      <c r="AH154" s="517">
        <v>1508005436316000</v>
      </c>
      <c r="AI154" s="495" t="s">
        <v>3460</v>
      </c>
      <c r="AJ154" s="577">
        <v>45192</v>
      </c>
      <c r="AK154" s="513">
        <v>45557</v>
      </c>
      <c r="AL154" s="594" t="s">
        <v>3427</v>
      </c>
      <c r="AM154" s="520" t="e">
        <v>#N/A</v>
      </c>
      <c r="AN154" s="514" t="e">
        <v>#N/A</v>
      </c>
      <c r="AO154" s="510">
        <v>168590162</v>
      </c>
      <c r="AP154" s="594" t="s">
        <v>3787</v>
      </c>
      <c r="AQ154" s="520">
        <v>45192</v>
      </c>
      <c r="AR154" s="513">
        <v>45558</v>
      </c>
      <c r="AS154" s="595">
        <v>1012345681</v>
      </c>
      <c r="AT154" s="505" t="s">
        <v>3317</v>
      </c>
      <c r="AU154" s="596">
        <v>3124636795</v>
      </c>
      <c r="AV154" s="596">
        <v>3124636795</v>
      </c>
      <c r="AW154" s="502" t="s">
        <v>3788</v>
      </c>
      <c r="AX154" s="597" t="s">
        <v>3789</v>
      </c>
      <c r="AY154" s="598"/>
      <c r="AZ154" s="505"/>
      <c r="BA154" s="596">
        <v>3107711455</v>
      </c>
      <c r="BB154" s="495"/>
      <c r="BC154" s="495"/>
      <c r="BD154" s="598"/>
      <c r="BE154" s="505"/>
      <c r="BF154" s="596"/>
      <c r="BG154" s="495"/>
      <c r="BH154" s="495"/>
      <c r="BI154" s="493" t="s">
        <v>3256</v>
      </c>
      <c r="BJ154" s="493"/>
      <c r="BK154" s="56">
        <v>586</v>
      </c>
      <c r="BL154" s="644" t="s">
        <v>3981</v>
      </c>
    </row>
    <row r="155" spans="1:64" ht="11.25" customHeight="1" x14ac:dyDescent="0.25">
      <c r="A155" s="487">
        <v>968</v>
      </c>
      <c r="B155" s="488" t="s">
        <v>2396</v>
      </c>
      <c r="C155" s="495" t="s">
        <v>1565</v>
      </c>
      <c r="D155" s="495" t="s">
        <v>3726</v>
      </c>
      <c r="E155" s="495" t="s">
        <v>3702</v>
      </c>
      <c r="F155" s="492">
        <v>1998</v>
      </c>
      <c r="G155" s="492">
        <v>2020</v>
      </c>
      <c r="H155" s="492">
        <v>2021</v>
      </c>
      <c r="I155" s="495" t="s">
        <v>3636</v>
      </c>
      <c r="J155" s="495" t="s">
        <v>1560</v>
      </c>
      <c r="K155" s="591" t="s">
        <v>2397</v>
      </c>
      <c r="L155" s="502" t="s">
        <v>2398</v>
      </c>
      <c r="M155" s="492">
        <v>5</v>
      </c>
      <c r="N155" s="492">
        <v>4</v>
      </c>
      <c r="O155" s="492">
        <v>5</v>
      </c>
      <c r="P155" s="502" t="s">
        <v>1521</v>
      </c>
      <c r="Q155" s="503">
        <v>44162</v>
      </c>
      <c r="R155" s="504">
        <v>44154</v>
      </c>
      <c r="S155" s="592" t="s">
        <v>3486</v>
      </c>
      <c r="T155" s="492">
        <v>10021631878</v>
      </c>
      <c r="U155" s="593">
        <v>5</v>
      </c>
      <c r="V155" s="510">
        <v>333321</v>
      </c>
      <c r="W155" s="492" t="s">
        <v>3411</v>
      </c>
      <c r="X155" s="577">
        <v>44886</v>
      </c>
      <c r="Y155" s="513">
        <v>45617</v>
      </c>
      <c r="Z155" s="510">
        <v>11101000608</v>
      </c>
      <c r="AA155" s="502" t="s">
        <v>3412</v>
      </c>
      <c r="AB155" s="577">
        <v>45347</v>
      </c>
      <c r="AC155" s="515">
        <v>45713</v>
      </c>
      <c r="AD155" s="510">
        <v>13061001309</v>
      </c>
      <c r="AE155" s="495" t="s">
        <v>3412</v>
      </c>
      <c r="AF155" s="577">
        <v>45115</v>
      </c>
      <c r="AG155" s="515">
        <v>45481</v>
      </c>
      <c r="AH155" s="517">
        <v>86817683</v>
      </c>
      <c r="AI155" s="495" t="s">
        <v>3419</v>
      </c>
      <c r="AJ155" s="577">
        <v>45249</v>
      </c>
      <c r="AK155" s="513">
        <v>45614</v>
      </c>
      <c r="AL155" s="594" t="s">
        <v>3421</v>
      </c>
      <c r="AM155" s="520" t="e">
        <v>#N/A</v>
      </c>
      <c r="AN155" s="514" t="e">
        <v>#N/A</v>
      </c>
      <c r="AO155" s="510">
        <v>169709850</v>
      </c>
      <c r="AP155" s="594" t="s">
        <v>3790</v>
      </c>
      <c r="AQ155" s="520">
        <v>45250</v>
      </c>
      <c r="AR155" s="513">
        <v>45616</v>
      </c>
      <c r="AS155" s="595">
        <v>1014256024</v>
      </c>
      <c r="AT155" s="505" t="s">
        <v>3318</v>
      </c>
      <c r="AU155" s="596">
        <v>3144121710</v>
      </c>
      <c r="AV155" s="596">
        <v>3144121710</v>
      </c>
      <c r="AW155" s="502" t="s">
        <v>3791</v>
      </c>
      <c r="AX155" s="495" t="s">
        <v>3792</v>
      </c>
      <c r="AY155" s="598"/>
      <c r="AZ155" s="505"/>
      <c r="BA155" s="596"/>
      <c r="BB155" s="495"/>
      <c r="BC155" s="495"/>
      <c r="BD155" s="598"/>
      <c r="BE155" s="505"/>
      <c r="BF155" s="596"/>
      <c r="BG155" s="495"/>
      <c r="BH155" s="495"/>
      <c r="BI155" s="493" t="s">
        <v>3256</v>
      </c>
      <c r="BJ155" s="493"/>
      <c r="BK155" s="56">
        <v>968</v>
      </c>
      <c r="BL155" s="644" t="s">
        <v>3981</v>
      </c>
    </row>
    <row r="156" spans="1:64" ht="11.25" customHeight="1" x14ac:dyDescent="0.25">
      <c r="A156" s="487">
        <v>959</v>
      </c>
      <c r="B156" s="488" t="s">
        <v>2332</v>
      </c>
      <c r="C156" s="495" t="s">
        <v>1565</v>
      </c>
      <c r="D156" s="495" t="s">
        <v>3726</v>
      </c>
      <c r="E156" s="495" t="s">
        <v>3702</v>
      </c>
      <c r="F156" s="492">
        <v>1998</v>
      </c>
      <c r="G156" s="492">
        <v>2020</v>
      </c>
      <c r="H156" s="492">
        <v>2020</v>
      </c>
      <c r="I156" s="495" t="s">
        <v>3636</v>
      </c>
      <c r="J156" s="495" t="s">
        <v>1560</v>
      </c>
      <c r="K156" s="591" t="s">
        <v>2333</v>
      </c>
      <c r="L156" s="502" t="s">
        <v>2334</v>
      </c>
      <c r="M156" s="492">
        <v>5</v>
      </c>
      <c r="N156" s="492">
        <v>5</v>
      </c>
      <c r="O156" s="492">
        <v>5</v>
      </c>
      <c r="P156" s="502" t="s">
        <v>1521</v>
      </c>
      <c r="Q156" s="503">
        <v>43826</v>
      </c>
      <c r="R156" s="504">
        <v>43707</v>
      </c>
      <c r="S156" s="592" t="s">
        <v>3486</v>
      </c>
      <c r="T156" s="492">
        <v>10019107811</v>
      </c>
      <c r="U156" s="593">
        <v>5</v>
      </c>
      <c r="V156" s="510">
        <v>396608</v>
      </c>
      <c r="W156" s="492" t="s">
        <v>3411</v>
      </c>
      <c r="X156" s="577">
        <v>45270</v>
      </c>
      <c r="Y156" s="513">
        <v>46001</v>
      </c>
      <c r="Z156" s="510">
        <v>11101000608</v>
      </c>
      <c r="AA156" s="502" t="s">
        <v>3412</v>
      </c>
      <c r="AB156" s="577">
        <v>45347</v>
      </c>
      <c r="AC156" s="515">
        <v>45713</v>
      </c>
      <c r="AD156" s="510">
        <v>13061001309</v>
      </c>
      <c r="AE156" s="495" t="s">
        <v>3412</v>
      </c>
      <c r="AF156" s="577">
        <v>45115</v>
      </c>
      <c r="AG156" s="515">
        <v>45481</v>
      </c>
      <c r="AH156" s="517">
        <v>86346499</v>
      </c>
      <c r="AI156" s="495" t="s">
        <v>3419</v>
      </c>
      <c r="AJ156" s="577">
        <v>45166</v>
      </c>
      <c r="AK156" s="513">
        <v>45531</v>
      </c>
      <c r="AL156" s="594" t="s">
        <v>3793</v>
      </c>
      <c r="AM156" s="520" t="e">
        <v>#N/A</v>
      </c>
      <c r="AN156" s="514" t="e">
        <v>#N/A</v>
      </c>
      <c r="AO156" s="510">
        <v>161134936</v>
      </c>
      <c r="AP156" s="594" t="s">
        <v>3793</v>
      </c>
      <c r="AQ156" s="520">
        <v>45162</v>
      </c>
      <c r="AR156" s="513">
        <v>45528</v>
      </c>
      <c r="AS156" s="595">
        <v>7187826</v>
      </c>
      <c r="AT156" s="505" t="s">
        <v>2335</v>
      </c>
      <c r="AU156" s="596"/>
      <c r="AV156" s="596" t="s">
        <v>3794</v>
      </c>
      <c r="AW156" s="502" t="s">
        <v>3795</v>
      </c>
      <c r="AX156" s="495" t="s">
        <v>3796</v>
      </c>
      <c r="AY156" s="598"/>
      <c r="AZ156" s="505"/>
      <c r="BA156" s="596"/>
      <c r="BB156" s="495"/>
      <c r="BC156" s="495"/>
      <c r="BD156" s="598"/>
      <c r="BE156" s="505"/>
      <c r="BF156" s="596"/>
      <c r="BG156" s="495"/>
      <c r="BH156" s="495"/>
      <c r="BI156" s="493" t="s">
        <v>3256</v>
      </c>
      <c r="BJ156" s="493"/>
      <c r="BK156" s="56">
        <v>959</v>
      </c>
      <c r="BL156" s="644" t="s">
        <v>3981</v>
      </c>
    </row>
    <row r="157" spans="1:64" ht="11.25" customHeight="1" x14ac:dyDescent="0.25">
      <c r="A157" s="487">
        <v>962</v>
      </c>
      <c r="B157" s="488" t="s">
        <v>2349</v>
      </c>
      <c r="C157" s="495" t="s">
        <v>1765</v>
      </c>
      <c r="D157" s="495" t="s">
        <v>3769</v>
      </c>
      <c r="E157" s="495" t="s">
        <v>3613</v>
      </c>
      <c r="F157" s="492">
        <v>1499</v>
      </c>
      <c r="G157" s="492">
        <v>2018</v>
      </c>
      <c r="H157" s="492">
        <v>2019</v>
      </c>
      <c r="I157" s="495" t="s">
        <v>3456</v>
      </c>
      <c r="J157" s="495" t="s">
        <v>1518</v>
      </c>
      <c r="K157" s="591" t="s">
        <v>2350</v>
      </c>
      <c r="L157" s="502" t="s">
        <v>2351</v>
      </c>
      <c r="M157" s="492">
        <v>8</v>
      </c>
      <c r="N157" s="492">
        <v>8</v>
      </c>
      <c r="O157" s="492">
        <v>5</v>
      </c>
      <c r="P157" s="502" t="s">
        <v>1521</v>
      </c>
      <c r="Q157" s="503">
        <v>43315</v>
      </c>
      <c r="R157" s="504">
        <v>43306</v>
      </c>
      <c r="S157" s="592" t="s">
        <v>2954</v>
      </c>
      <c r="T157" s="492">
        <v>10016507219</v>
      </c>
      <c r="U157" s="593">
        <v>9</v>
      </c>
      <c r="V157" s="510">
        <v>320834</v>
      </c>
      <c r="W157" s="492" t="s">
        <v>3411</v>
      </c>
      <c r="X157" s="577">
        <v>44802</v>
      </c>
      <c r="Y157" s="513">
        <v>45533</v>
      </c>
      <c r="Z157" s="510">
        <v>11101000608</v>
      </c>
      <c r="AA157" s="502" t="s">
        <v>3412</v>
      </c>
      <c r="AB157" s="577">
        <v>45347</v>
      </c>
      <c r="AC157" s="515">
        <v>45713</v>
      </c>
      <c r="AD157" s="510">
        <v>13061001309</v>
      </c>
      <c r="AE157" s="495" t="s">
        <v>3412</v>
      </c>
      <c r="AF157" s="577">
        <v>45115</v>
      </c>
      <c r="AG157" s="515">
        <v>45481</v>
      </c>
      <c r="AH157" s="517">
        <v>85888525</v>
      </c>
      <c r="AI157" s="495" t="s">
        <v>3419</v>
      </c>
      <c r="AJ157" s="577">
        <v>45113</v>
      </c>
      <c r="AK157" s="513">
        <v>45497</v>
      </c>
      <c r="AL157" s="594" t="s">
        <v>3420</v>
      </c>
      <c r="AM157" s="520">
        <v>45415</v>
      </c>
      <c r="AN157" s="514">
        <v>45475</v>
      </c>
      <c r="AO157" s="510">
        <v>160850359</v>
      </c>
      <c r="AP157" s="594" t="s">
        <v>3446</v>
      </c>
      <c r="AQ157" s="520">
        <v>45152</v>
      </c>
      <c r="AR157" s="513">
        <v>45518</v>
      </c>
      <c r="AS157" s="595">
        <v>800126471</v>
      </c>
      <c r="AT157" s="505" t="s">
        <v>3273</v>
      </c>
      <c r="AU157" s="596">
        <v>3118830</v>
      </c>
      <c r="AV157" s="596">
        <v>3203001319</v>
      </c>
      <c r="AW157" s="502" t="s">
        <v>3440</v>
      </c>
      <c r="AX157" s="597" t="s">
        <v>3441</v>
      </c>
      <c r="AY157" s="598"/>
      <c r="AZ157" s="505" t="s">
        <v>3797</v>
      </c>
      <c r="BA157" s="596"/>
      <c r="BB157" s="495"/>
      <c r="BC157" s="495"/>
      <c r="BD157" s="598"/>
      <c r="BE157" s="505"/>
      <c r="BF157" s="596"/>
      <c r="BG157" s="495"/>
      <c r="BH157" s="495"/>
      <c r="BI157" s="493" t="s">
        <v>3443</v>
      </c>
      <c r="BJ157" s="605">
        <v>0.5</v>
      </c>
      <c r="BK157" s="56">
        <v>962</v>
      </c>
      <c r="BL157" s="644" t="s">
        <v>3981</v>
      </c>
    </row>
    <row r="158" spans="1:64" ht="11.25" customHeight="1" x14ac:dyDescent="0.25">
      <c r="A158" s="487">
        <v>539</v>
      </c>
      <c r="B158" s="489" t="s">
        <v>2362</v>
      </c>
      <c r="C158" s="496" t="s">
        <v>1765</v>
      </c>
      <c r="D158" s="496" t="s">
        <v>3769</v>
      </c>
      <c r="E158" s="496" t="s">
        <v>3613</v>
      </c>
      <c r="F158" s="493">
        <v>1499</v>
      </c>
      <c r="G158" s="493">
        <v>2018</v>
      </c>
      <c r="H158" s="493">
        <v>2019</v>
      </c>
      <c r="I158" s="496" t="s">
        <v>3456</v>
      </c>
      <c r="J158" s="496" t="s">
        <v>1518</v>
      </c>
      <c r="K158" s="599" t="s">
        <v>2363</v>
      </c>
      <c r="L158" s="505" t="s">
        <v>2364</v>
      </c>
      <c r="M158" s="493">
        <v>9</v>
      </c>
      <c r="N158" s="493">
        <v>8</v>
      </c>
      <c r="O158" s="493">
        <v>5</v>
      </c>
      <c r="P158" s="505" t="s">
        <v>1521</v>
      </c>
      <c r="Q158" s="506">
        <v>45352</v>
      </c>
      <c r="R158" s="507">
        <v>43306</v>
      </c>
      <c r="S158" s="600" t="s">
        <v>2954</v>
      </c>
      <c r="T158" s="493">
        <v>10016507502</v>
      </c>
      <c r="U158" s="601">
        <v>9</v>
      </c>
      <c r="V158" s="510">
        <v>316984</v>
      </c>
      <c r="W158" s="492" t="s">
        <v>3411</v>
      </c>
      <c r="X158" s="577">
        <v>44778</v>
      </c>
      <c r="Y158" s="513">
        <v>45509</v>
      </c>
      <c r="Z158" s="510">
        <v>11101000608</v>
      </c>
      <c r="AA158" s="502" t="s">
        <v>3412</v>
      </c>
      <c r="AB158" s="577">
        <v>45347</v>
      </c>
      <c r="AC158" s="515">
        <v>45713</v>
      </c>
      <c r="AD158" s="510">
        <v>13061001309</v>
      </c>
      <c r="AE158" s="495" t="s">
        <v>3412</v>
      </c>
      <c r="AF158" s="577">
        <v>45115</v>
      </c>
      <c r="AG158" s="515">
        <v>45481</v>
      </c>
      <c r="AH158" s="517">
        <v>85888527</v>
      </c>
      <c r="AI158" s="495" t="s">
        <v>3419</v>
      </c>
      <c r="AJ158" s="577">
        <v>45113</v>
      </c>
      <c r="AK158" s="513">
        <v>45497</v>
      </c>
      <c r="AL158" s="594" t="s">
        <v>3420</v>
      </c>
      <c r="AM158" s="520">
        <v>45415</v>
      </c>
      <c r="AN158" s="514">
        <v>45475</v>
      </c>
      <c r="AO158" s="510">
        <v>154036318</v>
      </c>
      <c r="AP158" s="594" t="s">
        <v>3421</v>
      </c>
      <c r="AQ158" s="520">
        <v>45117</v>
      </c>
      <c r="AR158" s="513">
        <v>45483</v>
      </c>
      <c r="AS158" s="604">
        <v>41786324</v>
      </c>
      <c r="AT158" s="505" t="s">
        <v>3327</v>
      </c>
      <c r="AU158" s="603">
        <v>3219997062</v>
      </c>
      <c r="AV158" s="603">
        <v>3219997062</v>
      </c>
      <c r="AW158" s="505" t="s">
        <v>3798</v>
      </c>
      <c r="AX158" s="631" t="s">
        <v>3799</v>
      </c>
      <c r="AY158" s="598"/>
      <c r="AZ158" s="505"/>
      <c r="BA158" s="603"/>
      <c r="BB158" s="505"/>
      <c r="BC158" s="631"/>
      <c r="BD158" s="598"/>
      <c r="BE158" s="505"/>
      <c r="BF158" s="603"/>
      <c r="BG158" s="496"/>
      <c r="BH158" s="496"/>
      <c r="BI158" s="493" t="s">
        <v>3256</v>
      </c>
      <c r="BJ158" s="493"/>
      <c r="BK158" s="56">
        <v>539</v>
      </c>
      <c r="BL158" s="642" t="s">
        <v>3981</v>
      </c>
    </row>
    <row r="159" spans="1:64" ht="11.25" customHeight="1" x14ac:dyDescent="0.25">
      <c r="A159" s="487">
        <v>964</v>
      </c>
      <c r="B159" s="488" t="s">
        <v>1781</v>
      </c>
      <c r="C159" s="495" t="s">
        <v>1524</v>
      </c>
      <c r="D159" s="495" t="s">
        <v>3800</v>
      </c>
      <c r="E159" s="495" t="s">
        <v>3695</v>
      </c>
      <c r="F159" s="492">
        <v>2488</v>
      </c>
      <c r="G159" s="492">
        <v>2018</v>
      </c>
      <c r="H159" s="492">
        <v>2019</v>
      </c>
      <c r="I159" s="495" t="s">
        <v>3456</v>
      </c>
      <c r="J159" s="495" t="s">
        <v>1525</v>
      </c>
      <c r="K159" s="591" t="s">
        <v>1782</v>
      </c>
      <c r="L159" s="502" t="s">
        <v>1783</v>
      </c>
      <c r="M159" s="492">
        <v>5</v>
      </c>
      <c r="N159" s="492">
        <v>5</v>
      </c>
      <c r="O159" s="492">
        <v>4</v>
      </c>
      <c r="P159" s="502" t="s">
        <v>1487</v>
      </c>
      <c r="Q159" s="503">
        <v>43346</v>
      </c>
      <c r="R159" s="504">
        <v>43336</v>
      </c>
      <c r="S159" s="592" t="s">
        <v>2954</v>
      </c>
      <c r="T159" s="492">
        <v>10016699548</v>
      </c>
      <c r="U159" s="593">
        <v>5</v>
      </c>
      <c r="V159" s="510">
        <v>321959</v>
      </c>
      <c r="W159" s="492" t="s">
        <v>3411</v>
      </c>
      <c r="X159" s="577">
        <v>44828</v>
      </c>
      <c r="Y159" s="513">
        <v>45559</v>
      </c>
      <c r="Z159" s="510">
        <v>11101000608</v>
      </c>
      <c r="AA159" s="502" t="s">
        <v>3412</v>
      </c>
      <c r="AB159" s="577">
        <v>45347</v>
      </c>
      <c r="AC159" s="515">
        <v>45713</v>
      </c>
      <c r="AD159" s="510">
        <v>13061001309</v>
      </c>
      <c r="AE159" s="495" t="s">
        <v>3412</v>
      </c>
      <c r="AF159" s="577">
        <v>45115</v>
      </c>
      <c r="AG159" s="515">
        <v>45481</v>
      </c>
      <c r="AH159" s="517">
        <v>85888528</v>
      </c>
      <c r="AI159" s="495" t="s">
        <v>3419</v>
      </c>
      <c r="AJ159" s="577">
        <v>45113</v>
      </c>
      <c r="AK159" s="513">
        <v>45497</v>
      </c>
      <c r="AL159" s="594" t="s">
        <v>3420</v>
      </c>
      <c r="AM159" s="520">
        <v>45460</v>
      </c>
      <c r="AN159" s="514">
        <v>45520</v>
      </c>
      <c r="AO159" s="510">
        <v>168053874</v>
      </c>
      <c r="AP159" s="594" t="s">
        <v>3427</v>
      </c>
      <c r="AQ159" s="520">
        <v>45167</v>
      </c>
      <c r="AR159" s="513">
        <v>45533</v>
      </c>
      <c r="AS159" s="595">
        <v>800126471</v>
      </c>
      <c r="AT159" s="505" t="s">
        <v>3273</v>
      </c>
      <c r="AU159" s="596">
        <v>3118830</v>
      </c>
      <c r="AV159" s="596">
        <v>3203001319</v>
      </c>
      <c r="AW159" s="502" t="s">
        <v>3440</v>
      </c>
      <c r="AX159" s="495" t="s">
        <v>3441</v>
      </c>
      <c r="AY159" s="598"/>
      <c r="AZ159" s="505"/>
      <c r="BA159" s="596"/>
      <c r="BB159" s="495"/>
      <c r="BC159" s="495"/>
      <c r="BD159" s="598"/>
      <c r="BE159" s="505"/>
      <c r="BF159" s="596"/>
      <c r="BG159" s="495"/>
      <c r="BH159" s="495"/>
      <c r="BI159" s="493" t="s">
        <v>3375</v>
      </c>
      <c r="BJ159" s="493"/>
      <c r="BK159" s="606">
        <v>964</v>
      </c>
      <c r="BL159" s="644" t="s">
        <v>3981</v>
      </c>
    </row>
    <row r="160" spans="1:64" ht="11.25" customHeight="1" x14ac:dyDescent="0.25">
      <c r="A160" s="487">
        <v>965</v>
      </c>
      <c r="B160" s="488" t="s">
        <v>1642</v>
      </c>
      <c r="C160" s="495" t="s">
        <v>1524</v>
      </c>
      <c r="D160" s="495" t="s">
        <v>3800</v>
      </c>
      <c r="E160" s="495" t="s">
        <v>3695</v>
      </c>
      <c r="F160" s="492">
        <v>2488</v>
      </c>
      <c r="G160" s="492">
        <v>2018</v>
      </c>
      <c r="H160" s="492">
        <v>2019</v>
      </c>
      <c r="I160" s="495" t="s">
        <v>3456</v>
      </c>
      <c r="J160" s="495" t="s">
        <v>1525</v>
      </c>
      <c r="K160" s="591" t="s">
        <v>1643</v>
      </c>
      <c r="L160" s="502" t="s">
        <v>1644</v>
      </c>
      <c r="M160" s="492">
        <v>5</v>
      </c>
      <c r="N160" s="492">
        <v>5</v>
      </c>
      <c r="O160" s="492">
        <v>4</v>
      </c>
      <c r="P160" s="502" t="s">
        <v>1487</v>
      </c>
      <c r="Q160" s="503">
        <v>43420</v>
      </c>
      <c r="R160" s="504">
        <v>43405</v>
      </c>
      <c r="S160" s="592" t="s">
        <v>2954</v>
      </c>
      <c r="T160" s="492">
        <v>10017151427</v>
      </c>
      <c r="U160" s="593">
        <v>5</v>
      </c>
      <c r="V160" s="510">
        <v>323757</v>
      </c>
      <c r="W160" s="492" t="s">
        <v>3411</v>
      </c>
      <c r="X160" s="577">
        <v>44831</v>
      </c>
      <c r="Y160" s="513">
        <v>45562</v>
      </c>
      <c r="Z160" s="510">
        <v>11101000608</v>
      </c>
      <c r="AA160" s="502" t="s">
        <v>3412</v>
      </c>
      <c r="AB160" s="577">
        <v>45347</v>
      </c>
      <c r="AC160" s="515">
        <v>45713</v>
      </c>
      <c r="AD160" s="510">
        <v>13061001309</v>
      </c>
      <c r="AE160" s="495" t="s">
        <v>3412</v>
      </c>
      <c r="AF160" s="577">
        <v>45115</v>
      </c>
      <c r="AG160" s="515">
        <v>45481</v>
      </c>
      <c r="AH160" s="517">
        <v>85888529</v>
      </c>
      <c r="AI160" s="495" t="s">
        <v>3419</v>
      </c>
      <c r="AJ160" s="577">
        <v>45113</v>
      </c>
      <c r="AK160" s="513">
        <v>45497</v>
      </c>
      <c r="AL160" s="594" t="s">
        <v>3420</v>
      </c>
      <c r="AM160" s="520">
        <v>45409</v>
      </c>
      <c r="AN160" s="514">
        <v>45469</v>
      </c>
      <c r="AO160" s="510">
        <v>169419077</v>
      </c>
      <c r="AP160" s="594" t="s">
        <v>3421</v>
      </c>
      <c r="AQ160" s="520">
        <v>45234</v>
      </c>
      <c r="AR160" s="513">
        <v>45600</v>
      </c>
      <c r="AS160" s="595">
        <v>800126471</v>
      </c>
      <c r="AT160" s="505" t="s">
        <v>3273</v>
      </c>
      <c r="AU160" s="596">
        <v>3118830</v>
      </c>
      <c r="AV160" s="596">
        <v>3203001319</v>
      </c>
      <c r="AW160" s="502" t="s">
        <v>3440</v>
      </c>
      <c r="AX160" s="632" t="s">
        <v>3441</v>
      </c>
      <c r="AY160" s="598"/>
      <c r="AZ160" s="505"/>
      <c r="BA160" s="596"/>
      <c r="BB160" s="495"/>
      <c r="BC160" s="495"/>
      <c r="BD160" s="598"/>
      <c r="BE160" s="505"/>
      <c r="BF160" s="596"/>
      <c r="BG160" s="495"/>
      <c r="BH160" s="495"/>
      <c r="BI160" s="493" t="s">
        <v>3375</v>
      </c>
      <c r="BJ160" s="493"/>
      <c r="BK160" s="606">
        <v>965</v>
      </c>
      <c r="BL160" s="644" t="s">
        <v>3981</v>
      </c>
    </row>
    <row r="161" spans="1:64" ht="11.25" customHeight="1" x14ac:dyDescent="0.25">
      <c r="A161" s="487">
        <v>966</v>
      </c>
      <c r="B161" s="488" t="s">
        <v>2392</v>
      </c>
      <c r="C161" s="495" t="s">
        <v>1483</v>
      </c>
      <c r="D161" s="495" t="s">
        <v>3768</v>
      </c>
      <c r="E161" s="495" t="s">
        <v>3702</v>
      </c>
      <c r="F161" s="492">
        <v>1580</v>
      </c>
      <c r="G161" s="492">
        <v>2020</v>
      </c>
      <c r="H161" s="492">
        <v>2021</v>
      </c>
      <c r="I161" s="495" t="s">
        <v>3456</v>
      </c>
      <c r="J161" s="495" t="s">
        <v>1518</v>
      </c>
      <c r="K161" s="591" t="s">
        <v>2393</v>
      </c>
      <c r="L161" s="502" t="s">
        <v>2394</v>
      </c>
      <c r="M161" s="492">
        <v>5</v>
      </c>
      <c r="N161" s="492">
        <v>5</v>
      </c>
      <c r="O161" s="492">
        <v>5</v>
      </c>
      <c r="P161" s="502" t="s">
        <v>3297</v>
      </c>
      <c r="Q161" s="503">
        <v>44138</v>
      </c>
      <c r="R161" s="504">
        <v>44127</v>
      </c>
      <c r="S161" s="592" t="s">
        <v>3486</v>
      </c>
      <c r="T161" s="492">
        <v>10022426982</v>
      </c>
      <c r="U161" s="593">
        <v>5</v>
      </c>
      <c r="V161" s="510">
        <v>327247</v>
      </c>
      <c r="W161" s="492" t="s">
        <v>3411</v>
      </c>
      <c r="X161" s="577">
        <v>44869</v>
      </c>
      <c r="Y161" s="513">
        <v>45600</v>
      </c>
      <c r="Z161" s="510">
        <v>11101000608</v>
      </c>
      <c r="AA161" s="502" t="s">
        <v>3412</v>
      </c>
      <c r="AB161" s="577">
        <v>45347</v>
      </c>
      <c r="AC161" s="515">
        <v>45713</v>
      </c>
      <c r="AD161" s="510">
        <v>13061001309</v>
      </c>
      <c r="AE161" s="495" t="s">
        <v>3412</v>
      </c>
      <c r="AF161" s="577">
        <v>45115</v>
      </c>
      <c r="AG161" s="515">
        <v>45481</v>
      </c>
      <c r="AH161" s="517">
        <v>9310009258401</v>
      </c>
      <c r="AI161" s="495" t="s">
        <v>3426</v>
      </c>
      <c r="AJ161" s="577">
        <v>45222</v>
      </c>
      <c r="AK161" s="513">
        <v>45587</v>
      </c>
      <c r="AL161" s="594" t="s">
        <v>3421</v>
      </c>
      <c r="AM161" s="520" t="e">
        <v>#N/A</v>
      </c>
      <c r="AN161" s="514" t="e">
        <v>#N/A</v>
      </c>
      <c r="AO161" s="510">
        <v>169222625</v>
      </c>
      <c r="AP161" s="594" t="s">
        <v>3427</v>
      </c>
      <c r="AQ161" s="520">
        <v>45224</v>
      </c>
      <c r="AR161" s="513">
        <v>45590</v>
      </c>
      <c r="AS161" s="595">
        <v>800126471</v>
      </c>
      <c r="AT161" s="505" t="s">
        <v>3273</v>
      </c>
      <c r="AU161" s="596">
        <v>3118830</v>
      </c>
      <c r="AV161" s="596">
        <v>3203001319</v>
      </c>
      <c r="AW161" s="502" t="s">
        <v>3440</v>
      </c>
      <c r="AX161" s="495" t="s">
        <v>3441</v>
      </c>
      <c r="AY161" s="598"/>
      <c r="AZ161" s="505"/>
      <c r="BA161" s="596"/>
      <c r="BB161" s="495"/>
      <c r="BC161" s="495"/>
      <c r="BD161" s="598"/>
      <c r="BE161" s="505"/>
      <c r="BF161" s="596"/>
      <c r="BG161" s="495"/>
      <c r="BH161" s="495"/>
      <c r="BI161" s="493" t="s">
        <v>3375</v>
      </c>
      <c r="BJ161" s="493"/>
      <c r="BK161" s="606">
        <v>966</v>
      </c>
      <c r="BL161" s="644" t="s">
        <v>3981</v>
      </c>
    </row>
    <row r="162" spans="1:64" ht="11.25" customHeight="1" x14ac:dyDescent="0.25">
      <c r="A162" s="487">
        <v>971</v>
      </c>
      <c r="B162" s="488" t="s">
        <v>2378</v>
      </c>
      <c r="C162" s="495" t="s">
        <v>2021</v>
      </c>
      <c r="D162" s="495" t="s">
        <v>3712</v>
      </c>
      <c r="E162" s="495" t="s">
        <v>3702</v>
      </c>
      <c r="F162" s="492">
        <v>1998</v>
      </c>
      <c r="G162" s="492">
        <v>2014</v>
      </c>
      <c r="H162" s="492">
        <v>2015</v>
      </c>
      <c r="I162" s="495" t="s">
        <v>3456</v>
      </c>
      <c r="J162" s="495" t="s">
        <v>1560</v>
      </c>
      <c r="K162" s="591" t="s">
        <v>2379</v>
      </c>
      <c r="L162" s="502" t="s">
        <v>2380</v>
      </c>
      <c r="M162" s="492">
        <v>4</v>
      </c>
      <c r="N162" s="492">
        <v>4</v>
      </c>
      <c r="O162" s="492">
        <v>5</v>
      </c>
      <c r="P162" s="502" t="s">
        <v>1521</v>
      </c>
      <c r="Q162" s="503">
        <v>41920</v>
      </c>
      <c r="R162" s="504">
        <v>41884</v>
      </c>
      <c r="S162" s="592" t="s">
        <v>3486</v>
      </c>
      <c r="T162" s="492">
        <v>10007987851</v>
      </c>
      <c r="U162" s="593">
        <v>4</v>
      </c>
      <c r="V162" s="510">
        <v>342772</v>
      </c>
      <c r="W162" s="492" t="s">
        <v>3411</v>
      </c>
      <c r="X162" s="577">
        <v>44959</v>
      </c>
      <c r="Y162" s="513">
        <v>45690</v>
      </c>
      <c r="Z162" s="510">
        <v>11101000608</v>
      </c>
      <c r="AA162" s="502" t="s">
        <v>3412</v>
      </c>
      <c r="AB162" s="577">
        <v>45347</v>
      </c>
      <c r="AC162" s="515">
        <v>45713</v>
      </c>
      <c r="AD162" s="510">
        <v>13061001309</v>
      </c>
      <c r="AE162" s="495" t="s">
        <v>3412</v>
      </c>
      <c r="AF162" s="577">
        <v>45115</v>
      </c>
      <c r="AG162" s="515">
        <v>45481</v>
      </c>
      <c r="AH162" s="517">
        <v>86079536</v>
      </c>
      <c r="AI162" s="495" t="s">
        <v>3419</v>
      </c>
      <c r="AJ162" s="577">
        <v>44805</v>
      </c>
      <c r="AK162" s="513">
        <v>45535</v>
      </c>
      <c r="AL162" s="594" t="s">
        <v>3421</v>
      </c>
      <c r="AM162" s="520">
        <v>45412</v>
      </c>
      <c r="AN162" s="514">
        <v>45472</v>
      </c>
      <c r="AO162" s="510">
        <v>168144412</v>
      </c>
      <c r="AP162" s="594" t="s">
        <v>3421</v>
      </c>
      <c r="AQ162" s="520">
        <v>45171</v>
      </c>
      <c r="AR162" s="513">
        <v>45537</v>
      </c>
      <c r="AS162" s="595">
        <v>52089198</v>
      </c>
      <c r="AT162" s="505" t="s">
        <v>3329</v>
      </c>
      <c r="AU162" s="596">
        <v>3118870269</v>
      </c>
      <c r="AV162" s="596">
        <v>3118870269</v>
      </c>
      <c r="AW162" s="495" t="s">
        <v>3801</v>
      </c>
      <c r="AX162" s="597" t="s">
        <v>3802</v>
      </c>
      <c r="AY162" s="598">
        <v>19307652</v>
      </c>
      <c r="AZ162" s="505" t="s">
        <v>3334</v>
      </c>
      <c r="BA162" s="596">
        <v>3118870269</v>
      </c>
      <c r="BB162" s="495" t="s">
        <v>3803</v>
      </c>
      <c r="BC162" s="597" t="s">
        <v>3804</v>
      </c>
      <c r="BD162" s="598"/>
      <c r="BE162" s="505"/>
      <c r="BF162" s="596"/>
      <c r="BG162" s="495"/>
      <c r="BH162" s="495"/>
      <c r="BI162" s="493" t="s">
        <v>3256</v>
      </c>
      <c r="BJ162" s="493"/>
      <c r="BK162" s="56">
        <v>971</v>
      </c>
      <c r="BL162" s="644" t="s">
        <v>3981</v>
      </c>
    </row>
    <row r="163" spans="1:64" ht="11.25" customHeight="1" x14ac:dyDescent="0.25">
      <c r="A163" s="487">
        <v>972</v>
      </c>
      <c r="B163" s="488" t="s">
        <v>2122</v>
      </c>
      <c r="C163" s="495" t="s">
        <v>1765</v>
      </c>
      <c r="D163" s="495" t="s">
        <v>3716</v>
      </c>
      <c r="E163" s="495" t="s">
        <v>3702</v>
      </c>
      <c r="F163" s="492">
        <v>1299</v>
      </c>
      <c r="G163" s="492">
        <v>2017</v>
      </c>
      <c r="H163" s="492">
        <v>2018</v>
      </c>
      <c r="I163" s="495" t="s">
        <v>3456</v>
      </c>
      <c r="J163" s="495" t="s">
        <v>1518</v>
      </c>
      <c r="K163" s="591" t="s">
        <v>2123</v>
      </c>
      <c r="L163" s="502" t="s">
        <v>2124</v>
      </c>
      <c r="M163" s="492">
        <v>7</v>
      </c>
      <c r="N163" s="492">
        <v>7</v>
      </c>
      <c r="O163" s="492">
        <v>4</v>
      </c>
      <c r="P163" s="502" t="s">
        <v>1521</v>
      </c>
      <c r="Q163" s="503">
        <v>43025</v>
      </c>
      <c r="R163" s="504">
        <v>43006</v>
      </c>
      <c r="S163" s="592" t="s">
        <v>2954</v>
      </c>
      <c r="T163" s="492">
        <v>10022654136</v>
      </c>
      <c r="U163" s="593">
        <v>7</v>
      </c>
      <c r="V163" s="510">
        <v>389299</v>
      </c>
      <c r="W163" s="492" t="s">
        <v>3411</v>
      </c>
      <c r="X163" s="577">
        <v>45208</v>
      </c>
      <c r="Y163" s="513">
        <v>45939</v>
      </c>
      <c r="Z163" s="510">
        <v>11101000608</v>
      </c>
      <c r="AA163" s="502" t="s">
        <v>3412</v>
      </c>
      <c r="AB163" s="577">
        <v>45347</v>
      </c>
      <c r="AC163" s="515">
        <v>45713</v>
      </c>
      <c r="AD163" s="510">
        <v>13061001309</v>
      </c>
      <c r="AE163" s="495" t="s">
        <v>3412</v>
      </c>
      <c r="AF163" s="577">
        <v>45115</v>
      </c>
      <c r="AG163" s="515">
        <v>45481</v>
      </c>
      <c r="AH163" s="517">
        <v>38202737</v>
      </c>
      <c r="AI163" s="495" t="s">
        <v>3558</v>
      </c>
      <c r="AJ163" s="577">
        <v>45319</v>
      </c>
      <c r="AK163" s="513">
        <v>45684</v>
      </c>
      <c r="AL163" s="594" t="s">
        <v>3420</v>
      </c>
      <c r="AM163" s="520">
        <v>45410</v>
      </c>
      <c r="AN163" s="514">
        <v>45470</v>
      </c>
      <c r="AO163" s="510">
        <v>171440750</v>
      </c>
      <c r="AP163" s="594" t="s">
        <v>3421</v>
      </c>
      <c r="AQ163" s="520">
        <v>45322</v>
      </c>
      <c r="AR163" s="513">
        <v>45688</v>
      </c>
      <c r="AS163" s="595">
        <v>20676972</v>
      </c>
      <c r="AT163" s="505" t="s">
        <v>2125</v>
      </c>
      <c r="AU163" s="596">
        <v>3123832145</v>
      </c>
      <c r="AV163" s="596">
        <v>3123832145</v>
      </c>
      <c r="AW163" s="502" t="s">
        <v>3805</v>
      </c>
      <c r="AX163" s="597" t="s">
        <v>3806</v>
      </c>
      <c r="AY163" s="598"/>
      <c r="AZ163" s="505"/>
      <c r="BA163" s="596"/>
      <c r="BB163" s="495"/>
      <c r="BC163" s="495"/>
      <c r="BD163" s="598"/>
      <c r="BE163" s="505"/>
      <c r="BF163" s="596"/>
      <c r="BG163" s="495"/>
      <c r="BH163" s="495"/>
      <c r="BI163" s="493" t="s">
        <v>3256</v>
      </c>
      <c r="BJ163" s="493"/>
      <c r="BK163" s="56">
        <v>972</v>
      </c>
      <c r="BL163" s="644" t="s">
        <v>3981</v>
      </c>
    </row>
    <row r="164" spans="1:64" ht="11.25" customHeight="1" x14ac:dyDescent="0.25">
      <c r="A164" s="487">
        <v>975</v>
      </c>
      <c r="B164" s="488" t="s">
        <v>2421</v>
      </c>
      <c r="C164" s="495" t="s">
        <v>1565</v>
      </c>
      <c r="D164" s="495" t="s">
        <v>3726</v>
      </c>
      <c r="E164" s="495" t="s">
        <v>3702</v>
      </c>
      <c r="F164" s="492">
        <v>1333</v>
      </c>
      <c r="G164" s="492">
        <v>2021</v>
      </c>
      <c r="H164" s="492">
        <v>2022</v>
      </c>
      <c r="I164" s="502" t="s">
        <v>3636</v>
      </c>
      <c r="J164" s="502" t="s">
        <v>1560</v>
      </c>
      <c r="K164" s="73" t="s">
        <v>2422</v>
      </c>
      <c r="L164" s="73" t="s">
        <v>2423</v>
      </c>
      <c r="M164" s="492">
        <v>5</v>
      </c>
      <c r="N164" s="492">
        <v>5</v>
      </c>
      <c r="O164" s="492">
        <v>5</v>
      </c>
      <c r="P164" s="495" t="s">
        <v>1521</v>
      </c>
      <c r="Q164" s="503">
        <v>44384</v>
      </c>
      <c r="R164" s="504">
        <v>44355</v>
      </c>
      <c r="S164" s="592" t="s">
        <v>2954</v>
      </c>
      <c r="T164" s="74">
        <v>10023091612</v>
      </c>
      <c r="U164" s="593">
        <v>5</v>
      </c>
      <c r="V164" s="510">
        <v>373081</v>
      </c>
      <c r="W164" s="492" t="s">
        <v>3411</v>
      </c>
      <c r="X164" s="577">
        <v>45111</v>
      </c>
      <c r="Y164" s="513">
        <v>45846</v>
      </c>
      <c r="Z164" s="510">
        <v>11101000608</v>
      </c>
      <c r="AA164" s="502" t="s">
        <v>3412</v>
      </c>
      <c r="AB164" s="577">
        <v>45347</v>
      </c>
      <c r="AC164" s="515">
        <v>45713</v>
      </c>
      <c r="AD164" s="510">
        <v>13061001309</v>
      </c>
      <c r="AE164" s="495" t="s">
        <v>3412</v>
      </c>
      <c r="AF164" s="577">
        <v>45115</v>
      </c>
      <c r="AG164" s="515">
        <v>45481</v>
      </c>
      <c r="AH164" s="517">
        <v>85720834</v>
      </c>
      <c r="AI164" s="495" t="s">
        <v>3419</v>
      </c>
      <c r="AJ164" s="577">
        <v>45072</v>
      </c>
      <c r="AK164" s="513">
        <v>45440</v>
      </c>
      <c r="AL164" s="594" t="s">
        <v>3421</v>
      </c>
      <c r="AM164" s="520">
        <v>45428</v>
      </c>
      <c r="AN164" s="514">
        <v>45488</v>
      </c>
      <c r="AO164" s="510">
        <v>166365058</v>
      </c>
      <c r="AP164" s="594" t="s">
        <v>3467</v>
      </c>
      <c r="AQ164" s="520">
        <v>45085</v>
      </c>
      <c r="AR164" s="513">
        <v>45451</v>
      </c>
      <c r="AS164" s="595">
        <v>52994690</v>
      </c>
      <c r="AT164" s="505" t="s">
        <v>2137</v>
      </c>
      <c r="AU164" s="596">
        <v>3107566009</v>
      </c>
      <c r="AV164" s="596">
        <v>3107566009</v>
      </c>
      <c r="AW164" s="502" t="s">
        <v>3728</v>
      </c>
      <c r="AX164" s="597" t="s">
        <v>3729</v>
      </c>
      <c r="AY164" s="598"/>
      <c r="AZ164" s="505"/>
      <c r="BA164" s="596"/>
      <c r="BB164" s="495"/>
      <c r="BC164" s="495"/>
      <c r="BD164" s="598"/>
      <c r="BE164" s="505"/>
      <c r="BF164" s="596"/>
      <c r="BG164" s="495"/>
      <c r="BH164" s="495"/>
      <c r="BI164" s="493" t="s">
        <v>3256</v>
      </c>
      <c r="BJ164" s="493"/>
      <c r="BK164" s="56">
        <v>975</v>
      </c>
      <c r="BL164" s="644" t="s">
        <v>3981</v>
      </c>
    </row>
    <row r="165" spans="1:64" ht="11.25" customHeight="1" x14ac:dyDescent="0.25">
      <c r="A165" s="528">
        <v>976</v>
      </c>
      <c r="B165" s="488" t="s">
        <v>2020</v>
      </c>
      <c r="C165" s="495" t="s">
        <v>2021</v>
      </c>
      <c r="D165" s="495" t="s">
        <v>3712</v>
      </c>
      <c r="E165" s="495" t="s">
        <v>3702</v>
      </c>
      <c r="F165" s="492">
        <v>1998</v>
      </c>
      <c r="G165" s="492">
        <v>2013</v>
      </c>
      <c r="H165" s="492">
        <v>2014</v>
      </c>
      <c r="I165" s="495" t="s">
        <v>3456</v>
      </c>
      <c r="J165" s="495" t="s">
        <v>1560</v>
      </c>
      <c r="K165" s="591">
        <v>67195000526034</v>
      </c>
      <c r="L165" s="502" t="s">
        <v>2022</v>
      </c>
      <c r="M165" s="492">
        <v>4</v>
      </c>
      <c r="N165" s="492">
        <v>4</v>
      </c>
      <c r="O165" s="492">
        <v>4</v>
      </c>
      <c r="P165" s="502" t="s">
        <v>1487</v>
      </c>
      <c r="Q165" s="503">
        <v>41463</v>
      </c>
      <c r="R165" s="504">
        <v>41444</v>
      </c>
      <c r="S165" s="592" t="s">
        <v>2954</v>
      </c>
      <c r="T165" s="492">
        <v>10005570123</v>
      </c>
      <c r="U165" s="593">
        <v>4</v>
      </c>
      <c r="V165" s="510">
        <v>399965</v>
      </c>
      <c r="W165" s="492" t="s">
        <v>3411</v>
      </c>
      <c r="X165" s="577">
        <v>45263</v>
      </c>
      <c r="Y165" s="513">
        <v>45994</v>
      </c>
      <c r="Z165" s="510">
        <v>11101000608</v>
      </c>
      <c r="AA165" s="502" t="s">
        <v>3412</v>
      </c>
      <c r="AB165" s="577">
        <v>45347</v>
      </c>
      <c r="AC165" s="515">
        <v>45713</v>
      </c>
      <c r="AD165" s="510">
        <v>13061001309</v>
      </c>
      <c r="AE165" s="495" t="s">
        <v>3412</v>
      </c>
      <c r="AF165" s="577">
        <v>45115</v>
      </c>
      <c r="AG165" s="515">
        <v>45481</v>
      </c>
      <c r="AH165" s="517">
        <v>86623544</v>
      </c>
      <c r="AI165" s="495" t="s">
        <v>3419</v>
      </c>
      <c r="AJ165" s="577">
        <v>45206</v>
      </c>
      <c r="AK165" s="513">
        <v>45571</v>
      </c>
      <c r="AL165" s="594" t="s">
        <v>3734</v>
      </c>
      <c r="AM165" s="520">
        <v>45383</v>
      </c>
      <c r="AN165" s="514">
        <v>45443</v>
      </c>
      <c r="AO165" s="510">
        <v>168907652</v>
      </c>
      <c r="AP165" s="594" t="s">
        <v>3421</v>
      </c>
      <c r="AQ165" s="577">
        <v>45208</v>
      </c>
      <c r="AR165" s="513">
        <v>45574</v>
      </c>
      <c r="AS165" s="610">
        <v>52098166</v>
      </c>
      <c r="AT165" s="505" t="s">
        <v>3330</v>
      </c>
      <c r="AU165" s="531"/>
      <c r="AV165" s="609">
        <v>3192593048</v>
      </c>
      <c r="AW165" s="532" t="s">
        <v>3807</v>
      </c>
      <c r="AX165" s="633" t="s">
        <v>3808</v>
      </c>
      <c r="AY165" s="531"/>
      <c r="AZ165" s="566"/>
      <c r="BA165" s="609"/>
      <c r="BB165" s="495"/>
      <c r="BC165" s="495"/>
      <c r="BD165" s="531"/>
      <c r="BE165" s="531"/>
      <c r="BF165" s="609"/>
      <c r="BG165" s="495"/>
      <c r="BH165" s="495"/>
      <c r="BI165" s="493" t="s">
        <v>3256</v>
      </c>
      <c r="BJ165" s="493"/>
      <c r="BK165" s="56">
        <v>976</v>
      </c>
      <c r="BL165" s="644" t="s">
        <v>3981</v>
      </c>
    </row>
    <row r="166" spans="1:64" ht="11.25" customHeight="1" x14ac:dyDescent="0.25">
      <c r="A166" s="487">
        <v>978</v>
      </c>
      <c r="B166" s="488" t="s">
        <v>2458</v>
      </c>
      <c r="C166" s="495" t="s">
        <v>1765</v>
      </c>
      <c r="D166" s="495" t="s">
        <v>3730</v>
      </c>
      <c r="E166" s="495" t="s">
        <v>3702</v>
      </c>
      <c r="F166" s="492">
        <v>1798</v>
      </c>
      <c r="G166" s="492">
        <v>2022</v>
      </c>
      <c r="H166" s="492">
        <v>2022</v>
      </c>
      <c r="I166" s="495" t="s">
        <v>3456</v>
      </c>
      <c r="J166" s="495" t="s">
        <v>1518</v>
      </c>
      <c r="K166" s="591" t="s">
        <v>2459</v>
      </c>
      <c r="L166" s="502" t="s">
        <v>2460</v>
      </c>
      <c r="M166" s="492">
        <v>7</v>
      </c>
      <c r="N166" s="492">
        <v>7</v>
      </c>
      <c r="O166" s="492">
        <v>2</v>
      </c>
      <c r="P166" s="502" t="s">
        <v>1521</v>
      </c>
      <c r="Q166" s="503">
        <v>44614</v>
      </c>
      <c r="R166" s="504">
        <v>44589</v>
      </c>
      <c r="S166" s="592" t="s">
        <v>2954</v>
      </c>
      <c r="T166" s="492">
        <v>10025139934</v>
      </c>
      <c r="U166" s="593">
        <v>7</v>
      </c>
      <c r="V166" s="510">
        <v>417335</v>
      </c>
      <c r="W166" s="492" t="s">
        <v>3411</v>
      </c>
      <c r="X166" s="577">
        <v>45345</v>
      </c>
      <c r="Y166" s="513">
        <v>46076</v>
      </c>
      <c r="Z166" s="510">
        <v>11101000608</v>
      </c>
      <c r="AA166" s="502" t="s">
        <v>3412</v>
      </c>
      <c r="AB166" s="577">
        <v>45347</v>
      </c>
      <c r="AC166" s="515">
        <v>45713</v>
      </c>
      <c r="AD166" s="510">
        <v>13061001309</v>
      </c>
      <c r="AE166" s="495" t="s">
        <v>3412</v>
      </c>
      <c r="AF166" s="577">
        <v>45115</v>
      </c>
      <c r="AG166" s="515">
        <v>45481</v>
      </c>
      <c r="AH166" s="517">
        <v>3208004155172000</v>
      </c>
      <c r="AI166" s="495" t="s">
        <v>3460</v>
      </c>
      <c r="AJ166" s="577">
        <v>45324</v>
      </c>
      <c r="AK166" s="513">
        <v>45658</v>
      </c>
      <c r="AL166" s="594" t="s">
        <v>1769</v>
      </c>
      <c r="AM166" s="520" t="e">
        <v>#N/A</v>
      </c>
      <c r="AN166" s="514" t="e">
        <v>#N/A</v>
      </c>
      <c r="AO166" s="510">
        <v>171645638</v>
      </c>
      <c r="AP166" s="594" t="s">
        <v>3809</v>
      </c>
      <c r="AQ166" s="520">
        <v>45330</v>
      </c>
      <c r="AR166" s="513">
        <v>45696</v>
      </c>
      <c r="AS166" s="595">
        <v>52353984</v>
      </c>
      <c r="AT166" s="505" t="s">
        <v>2461</v>
      </c>
      <c r="AU166" s="596">
        <v>3204646156</v>
      </c>
      <c r="AV166" s="596">
        <v>3204646156</v>
      </c>
      <c r="AW166" s="502" t="s">
        <v>3810</v>
      </c>
      <c r="AX166" s="630" t="s">
        <v>3811</v>
      </c>
      <c r="AY166" s="598"/>
      <c r="AZ166" s="505"/>
      <c r="BA166" s="596"/>
      <c r="BB166" s="495"/>
      <c r="BC166" s="495"/>
      <c r="BD166" s="598"/>
      <c r="BE166" s="505"/>
      <c r="BF166" s="596"/>
      <c r="BG166" s="495"/>
      <c r="BH166" s="495"/>
      <c r="BI166" s="493" t="s">
        <v>3256</v>
      </c>
      <c r="BJ166" s="493"/>
      <c r="BK166" s="56">
        <v>978</v>
      </c>
      <c r="BL166" s="644" t="s">
        <v>3981</v>
      </c>
    </row>
    <row r="167" spans="1:64" ht="11.25" customHeight="1" x14ac:dyDescent="0.25">
      <c r="A167" s="487">
        <v>580</v>
      </c>
      <c r="B167" s="488" t="s">
        <v>2445</v>
      </c>
      <c r="C167" s="495" t="s">
        <v>2030</v>
      </c>
      <c r="D167" s="495" t="s">
        <v>3593</v>
      </c>
      <c r="E167" s="495" t="s">
        <v>3409</v>
      </c>
      <c r="F167" s="492">
        <v>2198</v>
      </c>
      <c r="G167" s="492">
        <v>2013</v>
      </c>
      <c r="H167" s="492">
        <v>2012</v>
      </c>
      <c r="I167" s="495" t="s">
        <v>3594</v>
      </c>
      <c r="J167" s="495" t="s">
        <v>1484</v>
      </c>
      <c r="K167" s="591" t="s">
        <v>2446</v>
      </c>
      <c r="L167" s="502" t="s">
        <v>2447</v>
      </c>
      <c r="M167" s="492">
        <v>19</v>
      </c>
      <c r="N167" s="492">
        <v>18</v>
      </c>
      <c r="O167" s="492">
        <v>1</v>
      </c>
      <c r="P167" s="502" t="s">
        <v>1487</v>
      </c>
      <c r="Q167" s="503">
        <v>41372</v>
      </c>
      <c r="R167" s="504">
        <v>41341</v>
      </c>
      <c r="S167" s="592" t="s">
        <v>2954</v>
      </c>
      <c r="T167" s="492">
        <v>10005061718</v>
      </c>
      <c r="U167" s="593">
        <v>19</v>
      </c>
      <c r="V167" s="510">
        <v>331534</v>
      </c>
      <c r="W167" s="492" t="s">
        <v>3411</v>
      </c>
      <c r="X167" s="577">
        <v>44875</v>
      </c>
      <c r="Y167" s="513">
        <v>45606</v>
      </c>
      <c r="Z167" s="510">
        <v>11101000608</v>
      </c>
      <c r="AA167" s="502" t="s">
        <v>3412</v>
      </c>
      <c r="AB167" s="577">
        <v>45347</v>
      </c>
      <c r="AC167" s="515">
        <v>45713</v>
      </c>
      <c r="AD167" s="510">
        <v>13061001309</v>
      </c>
      <c r="AE167" s="495" t="s">
        <v>3412</v>
      </c>
      <c r="AF167" s="577">
        <v>45115</v>
      </c>
      <c r="AG167" s="515">
        <v>45481</v>
      </c>
      <c r="AH167" s="517">
        <v>38756853</v>
      </c>
      <c r="AI167" s="495" t="s">
        <v>3558</v>
      </c>
      <c r="AJ167" s="577">
        <v>45364</v>
      </c>
      <c r="AK167" s="513">
        <v>45728</v>
      </c>
      <c r="AL167" s="594" t="s">
        <v>3812</v>
      </c>
      <c r="AM167" s="520">
        <v>45396</v>
      </c>
      <c r="AN167" s="514">
        <v>45456</v>
      </c>
      <c r="AO167" s="510">
        <v>171349623</v>
      </c>
      <c r="AP167" s="594" t="s">
        <v>3813</v>
      </c>
      <c r="AQ167" s="520">
        <v>45317</v>
      </c>
      <c r="AR167" s="513">
        <v>45683</v>
      </c>
      <c r="AS167" s="595">
        <v>93127117</v>
      </c>
      <c r="AT167" s="505" t="s">
        <v>3331</v>
      </c>
      <c r="AU167" s="596">
        <v>3505698252</v>
      </c>
      <c r="AV167" s="596">
        <v>3505698252</v>
      </c>
      <c r="AW167" s="502" t="s">
        <v>3814</v>
      </c>
      <c r="AX167" s="630" t="s">
        <v>3815</v>
      </c>
      <c r="AY167" s="598">
        <v>65701997</v>
      </c>
      <c r="AZ167" s="505" t="s">
        <v>3335</v>
      </c>
      <c r="BA167" s="596">
        <v>3002644811</v>
      </c>
      <c r="BB167" s="495" t="s">
        <v>3816</v>
      </c>
      <c r="BC167" s="495" t="s">
        <v>3817</v>
      </c>
      <c r="BD167" s="598"/>
      <c r="BE167" s="505"/>
      <c r="BF167" s="596"/>
      <c r="BG167" s="495"/>
      <c r="BH167" s="495"/>
      <c r="BI167" s="493" t="s">
        <v>3256</v>
      </c>
      <c r="BJ167" s="493"/>
      <c r="BK167" s="56">
        <v>580</v>
      </c>
      <c r="BL167" s="644" t="s">
        <v>3981</v>
      </c>
    </row>
    <row r="168" spans="1:64" ht="11.25" customHeight="1" x14ac:dyDescent="0.25">
      <c r="A168" s="487">
        <v>980</v>
      </c>
      <c r="B168" s="488" t="s">
        <v>2251</v>
      </c>
      <c r="C168" s="495" t="s">
        <v>2252</v>
      </c>
      <c r="D168" s="495" t="s">
        <v>3818</v>
      </c>
      <c r="E168" s="495" t="s">
        <v>3613</v>
      </c>
      <c r="F168" s="492">
        <v>1498</v>
      </c>
      <c r="G168" s="492">
        <v>2018</v>
      </c>
      <c r="H168" s="492">
        <v>2019</v>
      </c>
      <c r="I168" s="495" t="s">
        <v>3581</v>
      </c>
      <c r="J168" s="495" t="s">
        <v>1518</v>
      </c>
      <c r="K168" s="591" t="s">
        <v>2253</v>
      </c>
      <c r="L168" s="502" t="s">
        <v>2254</v>
      </c>
      <c r="M168" s="492">
        <v>7</v>
      </c>
      <c r="N168" s="492">
        <v>7</v>
      </c>
      <c r="O168" s="492">
        <v>5</v>
      </c>
      <c r="P168" s="502" t="s">
        <v>1521</v>
      </c>
      <c r="Q168" s="503">
        <v>43383</v>
      </c>
      <c r="R168" s="504">
        <v>43330</v>
      </c>
      <c r="S168" s="592" t="s">
        <v>2954</v>
      </c>
      <c r="T168" s="492">
        <v>10016669476</v>
      </c>
      <c r="U168" s="593">
        <v>7</v>
      </c>
      <c r="V168" s="510">
        <v>331206</v>
      </c>
      <c r="W168" s="492" t="s">
        <v>3411</v>
      </c>
      <c r="X168" s="577">
        <v>44874</v>
      </c>
      <c r="Y168" s="513">
        <v>45605</v>
      </c>
      <c r="Z168" s="510">
        <v>11101000608</v>
      </c>
      <c r="AA168" s="502" t="s">
        <v>3412</v>
      </c>
      <c r="AB168" s="577">
        <v>45347</v>
      </c>
      <c r="AC168" s="515">
        <v>45713</v>
      </c>
      <c r="AD168" s="510">
        <v>13061001309</v>
      </c>
      <c r="AE168" s="495" t="s">
        <v>3412</v>
      </c>
      <c r="AF168" s="577">
        <v>45115</v>
      </c>
      <c r="AG168" s="515">
        <v>45481</v>
      </c>
      <c r="AH168" s="517">
        <v>86737306</v>
      </c>
      <c r="AI168" s="495" t="s">
        <v>3571</v>
      </c>
      <c r="AJ168" s="577">
        <v>45242</v>
      </c>
      <c r="AK168" s="513">
        <v>45607</v>
      </c>
      <c r="AL168" s="594" t="s">
        <v>3819</v>
      </c>
      <c r="AM168" s="520">
        <v>45455</v>
      </c>
      <c r="AN168" s="514">
        <v>45515</v>
      </c>
      <c r="AO168" s="510">
        <v>170189311</v>
      </c>
      <c r="AP168" s="594" t="s">
        <v>3820</v>
      </c>
      <c r="AQ168" s="520">
        <v>45272</v>
      </c>
      <c r="AR168" s="513">
        <v>45638</v>
      </c>
      <c r="AS168" s="595">
        <v>79810281</v>
      </c>
      <c r="AT168" s="505" t="s">
        <v>3332</v>
      </c>
      <c r="AU168" s="596">
        <v>3105613923</v>
      </c>
      <c r="AV168" s="596">
        <v>3105613923</v>
      </c>
      <c r="AW168" s="502" t="s">
        <v>3821</v>
      </c>
      <c r="AX168" s="495" t="s">
        <v>3822</v>
      </c>
      <c r="AY168" s="598"/>
      <c r="AZ168" s="505"/>
      <c r="BA168" s="596"/>
      <c r="BB168" s="495"/>
      <c r="BC168" s="495"/>
      <c r="BD168" s="598"/>
      <c r="BE168" s="505"/>
      <c r="BF168" s="596"/>
      <c r="BG168" s="495"/>
      <c r="BH168" s="495"/>
      <c r="BI168" s="493" t="s">
        <v>3256</v>
      </c>
      <c r="BJ168" s="493"/>
      <c r="BK168" s="56">
        <v>980</v>
      </c>
      <c r="BL168" s="644" t="s">
        <v>3981</v>
      </c>
    </row>
    <row r="169" spans="1:64" ht="11.25" customHeight="1" x14ac:dyDescent="0.25">
      <c r="A169" s="487">
        <v>985</v>
      </c>
      <c r="B169" s="488" t="s">
        <v>2453</v>
      </c>
      <c r="C169" s="495" t="s">
        <v>1565</v>
      </c>
      <c r="D169" s="495" t="s">
        <v>3726</v>
      </c>
      <c r="E169" s="495" t="s">
        <v>3702</v>
      </c>
      <c r="F169" s="492">
        <v>1333</v>
      </c>
      <c r="G169" s="492">
        <v>2022</v>
      </c>
      <c r="H169" s="492">
        <v>2021</v>
      </c>
      <c r="I169" s="495" t="s">
        <v>3636</v>
      </c>
      <c r="J169" s="495" t="s">
        <v>1560</v>
      </c>
      <c r="K169" s="591" t="s">
        <v>2454</v>
      </c>
      <c r="L169" s="502" t="s">
        <v>2455</v>
      </c>
      <c r="M169" s="492">
        <v>5</v>
      </c>
      <c r="N169" s="492">
        <v>5</v>
      </c>
      <c r="O169" s="492">
        <v>5</v>
      </c>
      <c r="P169" s="502" t="s">
        <v>1521</v>
      </c>
      <c r="Q169" s="503">
        <v>44539</v>
      </c>
      <c r="R169" s="504">
        <v>44512</v>
      </c>
      <c r="S169" s="592" t="s">
        <v>2954</v>
      </c>
      <c r="T169" s="492">
        <v>10024489628</v>
      </c>
      <c r="U169" s="593">
        <v>5</v>
      </c>
      <c r="V169" s="510">
        <v>399963</v>
      </c>
      <c r="W169" s="492" t="s">
        <v>3411</v>
      </c>
      <c r="X169" s="577">
        <v>45270</v>
      </c>
      <c r="Y169" s="513">
        <v>46001</v>
      </c>
      <c r="Z169" s="510">
        <v>11101000608</v>
      </c>
      <c r="AA169" s="502" t="s">
        <v>3412</v>
      </c>
      <c r="AB169" s="577">
        <v>45347</v>
      </c>
      <c r="AC169" s="515">
        <v>45713</v>
      </c>
      <c r="AD169" s="510">
        <v>13061001309</v>
      </c>
      <c r="AE169" s="495" t="s">
        <v>3412</v>
      </c>
      <c r="AF169" s="577">
        <v>45115</v>
      </c>
      <c r="AG169" s="515">
        <v>45481</v>
      </c>
      <c r="AH169" s="517">
        <v>86826898</v>
      </c>
      <c r="AI169" s="495" t="s">
        <v>3419</v>
      </c>
      <c r="AJ169" s="577">
        <v>45241</v>
      </c>
      <c r="AK169" s="513">
        <v>45606</v>
      </c>
      <c r="AL169" s="594" t="s">
        <v>3420</v>
      </c>
      <c r="AM169" s="520">
        <v>45409</v>
      </c>
      <c r="AN169" s="514">
        <v>45469</v>
      </c>
      <c r="AO169" s="510">
        <v>16948828</v>
      </c>
      <c r="AP169" s="594" t="s">
        <v>3823</v>
      </c>
      <c r="AQ169" s="520">
        <v>45239</v>
      </c>
      <c r="AR169" s="513">
        <v>45605</v>
      </c>
      <c r="AS169" s="595">
        <v>43924768</v>
      </c>
      <c r="AT169" s="505" t="s">
        <v>2456</v>
      </c>
      <c r="AU169" s="596">
        <v>3102463894</v>
      </c>
      <c r="AV169" s="596">
        <v>3102463894</v>
      </c>
      <c r="AW169" s="502" t="s">
        <v>3824</v>
      </c>
      <c r="AX169" s="648" t="s">
        <v>3825</v>
      </c>
      <c r="AY169" s="598"/>
      <c r="AZ169" s="505"/>
      <c r="BA169" s="596"/>
      <c r="BB169" s="496"/>
      <c r="BC169" s="495"/>
      <c r="BD169" s="598"/>
      <c r="BE169" s="505"/>
      <c r="BF169" s="596"/>
      <c r="BG169" s="496"/>
      <c r="BH169" s="495"/>
      <c r="BI169" s="493" t="s">
        <v>3256</v>
      </c>
      <c r="BJ169" s="493"/>
      <c r="BK169" s="56">
        <v>985</v>
      </c>
      <c r="BL169" s="644" t="s">
        <v>3981</v>
      </c>
    </row>
    <row r="170" spans="1:64" ht="11.25" customHeight="1" x14ac:dyDescent="0.25">
      <c r="A170" s="487">
        <v>986</v>
      </c>
      <c r="B170" s="488" t="s">
        <v>2536</v>
      </c>
      <c r="C170" s="495" t="s">
        <v>1765</v>
      </c>
      <c r="D170" s="495" t="s">
        <v>3826</v>
      </c>
      <c r="E170" s="495" t="s">
        <v>3613</v>
      </c>
      <c r="F170" s="492">
        <v>1239</v>
      </c>
      <c r="G170" s="492">
        <v>2022</v>
      </c>
      <c r="H170" s="492">
        <v>2023</v>
      </c>
      <c r="I170" s="495" t="s">
        <v>3456</v>
      </c>
      <c r="J170" s="495" t="s">
        <v>1518</v>
      </c>
      <c r="K170" s="591" t="s">
        <v>2537</v>
      </c>
      <c r="L170" s="502" t="s">
        <v>2538</v>
      </c>
      <c r="M170" s="492">
        <v>9</v>
      </c>
      <c r="N170" s="492">
        <v>9</v>
      </c>
      <c r="O170" s="492">
        <v>5</v>
      </c>
      <c r="P170" s="502" t="s">
        <v>1521</v>
      </c>
      <c r="Q170" s="503">
        <v>44889</v>
      </c>
      <c r="R170" s="504">
        <v>44904</v>
      </c>
      <c r="S170" s="592" t="s">
        <v>43</v>
      </c>
      <c r="T170" s="492">
        <v>10027918931</v>
      </c>
      <c r="U170" s="593">
        <v>9</v>
      </c>
      <c r="V170" s="510">
        <v>339230</v>
      </c>
      <c r="W170" s="492" t="s">
        <v>3411</v>
      </c>
      <c r="X170" s="577">
        <v>44916</v>
      </c>
      <c r="Y170" s="513">
        <v>45647</v>
      </c>
      <c r="Z170" s="510">
        <v>11101000608</v>
      </c>
      <c r="AA170" s="502" t="s">
        <v>3412</v>
      </c>
      <c r="AB170" s="577">
        <v>45347</v>
      </c>
      <c r="AC170" s="515">
        <v>45713</v>
      </c>
      <c r="AD170" s="510">
        <v>13061001309</v>
      </c>
      <c r="AE170" s="495" t="s">
        <v>3412</v>
      </c>
      <c r="AF170" s="577">
        <v>45115</v>
      </c>
      <c r="AG170" s="515">
        <v>45481</v>
      </c>
      <c r="AH170" s="517">
        <v>5131100324502</v>
      </c>
      <c r="AI170" s="495" t="s">
        <v>3426</v>
      </c>
      <c r="AJ170" s="577">
        <v>45266</v>
      </c>
      <c r="AK170" s="513">
        <v>45633</v>
      </c>
      <c r="AL170" s="594" t="s">
        <v>3420</v>
      </c>
      <c r="AM170" s="520">
        <v>45415</v>
      </c>
      <c r="AN170" s="514">
        <v>45475</v>
      </c>
      <c r="AO170" s="510" t="s">
        <v>1769</v>
      </c>
      <c r="AP170" s="594" t="s">
        <v>1769</v>
      </c>
      <c r="AQ170" s="520">
        <v>44904</v>
      </c>
      <c r="AR170" s="513">
        <v>45635</v>
      </c>
      <c r="AS170" s="595">
        <v>1056688148</v>
      </c>
      <c r="AT170" s="505" t="s">
        <v>2552</v>
      </c>
      <c r="AU170" s="596"/>
      <c r="AV170" s="596">
        <v>3156715964</v>
      </c>
      <c r="AW170" s="502" t="s">
        <v>3827</v>
      </c>
      <c r="AX170" s="648" t="s">
        <v>3828</v>
      </c>
      <c r="AY170" s="598"/>
      <c r="AZ170" s="505"/>
      <c r="BA170" s="596"/>
      <c r="BB170" s="495"/>
      <c r="BC170" s="495"/>
      <c r="BD170" s="598"/>
      <c r="BE170" s="505"/>
      <c r="BF170" s="596"/>
      <c r="BG170" s="495"/>
      <c r="BH170" s="495"/>
      <c r="BI170" s="493" t="s">
        <v>3256</v>
      </c>
      <c r="BJ170" s="493"/>
      <c r="BK170" s="56">
        <v>986</v>
      </c>
      <c r="BL170" s="644" t="s">
        <v>3981</v>
      </c>
    </row>
    <row r="171" spans="1:64" ht="11.25" customHeight="1" x14ac:dyDescent="0.25">
      <c r="A171" s="487">
        <v>997</v>
      </c>
      <c r="B171" s="488" t="s">
        <v>1572</v>
      </c>
      <c r="C171" s="495" t="s">
        <v>1565</v>
      </c>
      <c r="D171" s="495" t="s">
        <v>3507</v>
      </c>
      <c r="E171" s="495" t="s">
        <v>3613</v>
      </c>
      <c r="F171" s="492">
        <v>1598</v>
      </c>
      <c r="G171" s="492">
        <v>2016</v>
      </c>
      <c r="H171" s="492">
        <v>2016</v>
      </c>
      <c r="I171" s="495" t="s">
        <v>3829</v>
      </c>
      <c r="J171" s="495" t="s">
        <v>1518</v>
      </c>
      <c r="K171" s="591" t="s">
        <v>1573</v>
      </c>
      <c r="L171" s="502" t="s">
        <v>1574</v>
      </c>
      <c r="M171" s="492">
        <v>10</v>
      </c>
      <c r="N171" s="492">
        <v>8</v>
      </c>
      <c r="O171" s="492">
        <v>4</v>
      </c>
      <c r="P171" s="502" t="s">
        <v>1487</v>
      </c>
      <c r="Q171" s="503">
        <v>42573</v>
      </c>
      <c r="R171" s="504">
        <v>42531</v>
      </c>
      <c r="S171" s="592" t="s">
        <v>2954</v>
      </c>
      <c r="T171" s="492">
        <v>10011907527</v>
      </c>
      <c r="U171" s="593">
        <v>10</v>
      </c>
      <c r="V171" s="510">
        <v>311457</v>
      </c>
      <c r="W171" s="492" t="s">
        <v>3411</v>
      </c>
      <c r="X171" s="613">
        <v>45472</v>
      </c>
      <c r="Y171" s="525">
        <v>46202</v>
      </c>
      <c r="Z171" s="510">
        <v>11101000608</v>
      </c>
      <c r="AA171" s="502" t="s">
        <v>3412</v>
      </c>
      <c r="AB171" s="577">
        <v>45347</v>
      </c>
      <c r="AC171" s="515">
        <v>45713</v>
      </c>
      <c r="AD171" s="510">
        <v>13061001309</v>
      </c>
      <c r="AE171" s="495" t="s">
        <v>3412</v>
      </c>
      <c r="AF171" s="577">
        <v>45115</v>
      </c>
      <c r="AG171" s="515">
        <v>45481</v>
      </c>
      <c r="AH171" s="517">
        <v>86837851</v>
      </c>
      <c r="AI171" s="495" t="s">
        <v>3419</v>
      </c>
      <c r="AJ171" s="577">
        <v>45242</v>
      </c>
      <c r="AK171" s="513">
        <v>45607</v>
      </c>
      <c r="AL171" s="594" t="s">
        <v>3420</v>
      </c>
      <c r="AM171" s="520" t="e">
        <v>#N/A</v>
      </c>
      <c r="AN171" s="514" t="e">
        <v>#N/A</v>
      </c>
      <c r="AO171" s="510">
        <v>170206605</v>
      </c>
      <c r="AP171" s="594" t="s">
        <v>3421</v>
      </c>
      <c r="AQ171" s="520">
        <v>45272</v>
      </c>
      <c r="AR171" s="513">
        <v>45638</v>
      </c>
      <c r="AS171" s="595">
        <v>80808811</v>
      </c>
      <c r="AT171" s="505" t="s">
        <v>1575</v>
      </c>
      <c r="AU171" s="596">
        <v>3105772599</v>
      </c>
      <c r="AV171" s="596">
        <v>3105772599</v>
      </c>
      <c r="AW171" s="502" t="s">
        <v>3830</v>
      </c>
      <c r="AX171" s="597" t="s">
        <v>3831</v>
      </c>
      <c r="AY171" s="598"/>
      <c r="AZ171" s="505"/>
      <c r="BA171" s="596"/>
      <c r="BB171" s="495"/>
      <c r="BC171" s="495"/>
      <c r="BD171" s="598"/>
      <c r="BE171" s="505"/>
      <c r="BF171" s="596"/>
      <c r="BG171" s="495"/>
      <c r="BH171" s="495"/>
      <c r="BI171" s="493" t="s">
        <v>3256</v>
      </c>
      <c r="BJ171" s="493"/>
      <c r="BK171" s="56">
        <v>997</v>
      </c>
      <c r="BL171" s="644" t="s">
        <v>3981</v>
      </c>
    </row>
    <row r="172" spans="1:64" ht="11.25" customHeight="1" x14ac:dyDescent="0.25">
      <c r="A172" s="487">
        <v>946</v>
      </c>
      <c r="B172" s="488" t="s">
        <v>2611</v>
      </c>
      <c r="C172" s="495" t="s">
        <v>1565</v>
      </c>
      <c r="D172" s="495" t="s">
        <v>3726</v>
      </c>
      <c r="E172" s="495" t="s">
        <v>3702</v>
      </c>
      <c r="F172" s="492">
        <v>1599</v>
      </c>
      <c r="G172" s="492">
        <v>2023</v>
      </c>
      <c r="H172" s="492">
        <v>2024</v>
      </c>
      <c r="I172" s="495" t="s">
        <v>3456</v>
      </c>
      <c r="J172" s="495" t="s">
        <v>1518</v>
      </c>
      <c r="K172" s="591" t="s">
        <v>3832</v>
      </c>
      <c r="L172" s="502" t="s">
        <v>3833</v>
      </c>
      <c r="M172" s="492">
        <v>4</v>
      </c>
      <c r="N172" s="492">
        <v>5</v>
      </c>
      <c r="O172" s="492">
        <v>4</v>
      </c>
      <c r="P172" s="502" t="s">
        <v>1521</v>
      </c>
      <c r="Q172" s="503">
        <v>44986</v>
      </c>
      <c r="R172" s="504">
        <v>44967</v>
      </c>
      <c r="S172" s="592" t="s">
        <v>43</v>
      </c>
      <c r="T172" s="492">
        <v>10028393429</v>
      </c>
      <c r="U172" s="593">
        <v>5</v>
      </c>
      <c r="V172" s="510">
        <v>351282</v>
      </c>
      <c r="W172" s="492" t="s">
        <v>3411</v>
      </c>
      <c r="X172" s="577">
        <v>44986</v>
      </c>
      <c r="Y172" s="513">
        <v>45717</v>
      </c>
      <c r="Z172" s="510">
        <v>11101000608</v>
      </c>
      <c r="AA172" s="502" t="s">
        <v>3412</v>
      </c>
      <c r="AB172" s="577">
        <v>45347</v>
      </c>
      <c r="AC172" s="515">
        <v>45713</v>
      </c>
      <c r="AD172" s="510">
        <v>13061001309</v>
      </c>
      <c r="AE172" s="495" t="s">
        <v>3412</v>
      </c>
      <c r="AF172" s="577">
        <v>45115</v>
      </c>
      <c r="AG172" s="515">
        <v>45481</v>
      </c>
      <c r="AH172" s="517">
        <v>87518765</v>
      </c>
      <c r="AI172" s="495" t="s">
        <v>3419</v>
      </c>
      <c r="AJ172" s="577">
        <v>45322</v>
      </c>
      <c r="AK172" s="513">
        <v>45687</v>
      </c>
      <c r="AL172" s="594" t="s">
        <v>3421</v>
      </c>
      <c r="AM172" s="520">
        <v>45428</v>
      </c>
      <c r="AN172" s="514">
        <v>45488</v>
      </c>
      <c r="AO172" s="510" t="s">
        <v>1769</v>
      </c>
      <c r="AP172" s="594" t="s">
        <v>1769</v>
      </c>
      <c r="AQ172" s="520">
        <v>44967</v>
      </c>
      <c r="AR172" s="513">
        <v>45687</v>
      </c>
      <c r="AS172" s="595">
        <v>1007392795</v>
      </c>
      <c r="AT172" s="505" t="s">
        <v>3333</v>
      </c>
      <c r="AU172" s="596">
        <v>3138712892</v>
      </c>
      <c r="AV172" s="596">
        <v>3138712892</v>
      </c>
      <c r="AW172" s="502" t="s">
        <v>3834</v>
      </c>
      <c r="AX172" s="597" t="s">
        <v>3835</v>
      </c>
      <c r="AY172" s="598"/>
      <c r="AZ172" s="505"/>
      <c r="BA172" s="596"/>
      <c r="BB172" s="495"/>
      <c r="BC172" s="495"/>
      <c r="BD172" s="598"/>
      <c r="BE172" s="505"/>
      <c r="BF172" s="596"/>
      <c r="BG172" s="495"/>
      <c r="BH172" s="495"/>
      <c r="BI172" s="493" t="s">
        <v>3256</v>
      </c>
      <c r="BJ172" s="493"/>
      <c r="BK172" s="56">
        <v>946</v>
      </c>
      <c r="BL172" s="644" t="s">
        <v>3983</v>
      </c>
    </row>
    <row r="173" spans="1:64" ht="11.25" customHeight="1" x14ac:dyDescent="0.25">
      <c r="A173" s="487">
        <v>383</v>
      </c>
      <c r="B173" s="488" t="s">
        <v>3328</v>
      </c>
      <c r="C173" s="495" t="s">
        <v>1599</v>
      </c>
      <c r="D173" s="495" t="s">
        <v>3836</v>
      </c>
      <c r="E173" s="495" t="s">
        <v>3409</v>
      </c>
      <c r="F173" s="492">
        <v>2143</v>
      </c>
      <c r="G173" s="492">
        <v>2023</v>
      </c>
      <c r="H173" s="492">
        <v>2023</v>
      </c>
      <c r="I173" s="495" t="s">
        <v>3597</v>
      </c>
      <c r="J173" s="495" t="s">
        <v>1484</v>
      </c>
      <c r="K173" s="591">
        <v>65195835486689</v>
      </c>
      <c r="L173" s="502" t="s">
        <v>3837</v>
      </c>
      <c r="M173" s="492">
        <v>20</v>
      </c>
      <c r="N173" s="492">
        <v>19</v>
      </c>
      <c r="O173" s="492">
        <v>2</v>
      </c>
      <c r="P173" s="502" t="s">
        <v>1487</v>
      </c>
      <c r="Q173" s="503">
        <v>45007</v>
      </c>
      <c r="R173" s="504">
        <v>44981</v>
      </c>
      <c r="S173" s="592" t="s">
        <v>2954</v>
      </c>
      <c r="T173" s="492">
        <v>10028515849</v>
      </c>
      <c r="U173" s="593">
        <v>20</v>
      </c>
      <c r="V173" s="510">
        <v>355366</v>
      </c>
      <c r="W173" s="492" t="s">
        <v>3411</v>
      </c>
      <c r="X173" s="577">
        <v>45007</v>
      </c>
      <c r="Y173" s="513">
        <v>45738</v>
      </c>
      <c r="Z173" s="510">
        <v>11101000608</v>
      </c>
      <c r="AA173" s="502" t="s">
        <v>3838</v>
      </c>
      <c r="AB173" s="577">
        <v>45347</v>
      </c>
      <c r="AC173" s="515">
        <v>45713</v>
      </c>
      <c r="AD173" s="510">
        <v>13061001309</v>
      </c>
      <c r="AE173" s="495" t="s">
        <v>3412</v>
      </c>
      <c r="AF173" s="577">
        <v>45115</v>
      </c>
      <c r="AG173" s="515">
        <v>45481</v>
      </c>
      <c r="AH173" s="517">
        <v>38510945</v>
      </c>
      <c r="AI173" s="495" t="s">
        <v>3558</v>
      </c>
      <c r="AJ173" s="577">
        <v>45346</v>
      </c>
      <c r="AK173" s="513">
        <v>45711</v>
      </c>
      <c r="AL173" s="594" t="s">
        <v>3839</v>
      </c>
      <c r="AM173" s="520" t="e">
        <v>#N/A</v>
      </c>
      <c r="AN173" s="514" t="e">
        <v>#N/A</v>
      </c>
      <c r="AO173" s="510" t="s">
        <v>1769</v>
      </c>
      <c r="AP173" s="594" t="s">
        <v>1769</v>
      </c>
      <c r="AQ173" s="520">
        <v>44981</v>
      </c>
      <c r="AR173" s="513">
        <v>45712</v>
      </c>
      <c r="AS173" s="595">
        <v>19123265</v>
      </c>
      <c r="AT173" s="505" t="s">
        <v>1537</v>
      </c>
      <c r="AU173" s="596">
        <v>3118830</v>
      </c>
      <c r="AV173" s="596">
        <v>3203001319</v>
      </c>
      <c r="AW173" s="495" t="s">
        <v>3440</v>
      </c>
      <c r="AX173" s="495" t="s">
        <v>3503</v>
      </c>
      <c r="AY173" s="598">
        <v>80512510</v>
      </c>
      <c r="AZ173" s="505" t="s">
        <v>3279</v>
      </c>
      <c r="BA173" s="596">
        <v>3142961767</v>
      </c>
      <c r="BB173" s="495" t="s">
        <v>3561</v>
      </c>
      <c r="BC173" s="495" t="s">
        <v>3562</v>
      </c>
      <c r="BD173" s="598"/>
      <c r="BE173" s="505"/>
      <c r="BF173" s="596"/>
      <c r="BG173" s="495"/>
      <c r="BH173" s="495"/>
      <c r="BI173" s="493" t="s">
        <v>3284</v>
      </c>
      <c r="BJ173" s="493"/>
      <c r="BK173" s="56">
        <v>383</v>
      </c>
      <c r="BL173" s="644" t="s">
        <v>3981</v>
      </c>
    </row>
    <row r="174" spans="1:64" ht="11.25" customHeight="1" x14ac:dyDescent="0.25">
      <c r="A174" s="487">
        <v>394</v>
      </c>
      <c r="B174" s="488" t="s">
        <v>2544</v>
      </c>
      <c r="C174" s="495" t="s">
        <v>1502</v>
      </c>
      <c r="D174" s="495" t="s">
        <v>3631</v>
      </c>
      <c r="E174" s="495" t="s">
        <v>3409</v>
      </c>
      <c r="F174" s="492">
        <v>5123</v>
      </c>
      <c r="G174" s="492">
        <v>2023</v>
      </c>
      <c r="H174" s="492">
        <v>2023</v>
      </c>
      <c r="I174" s="495" t="s">
        <v>3410</v>
      </c>
      <c r="J174" s="495" t="s">
        <v>1496</v>
      </c>
      <c r="K174" s="591" t="s">
        <v>3840</v>
      </c>
      <c r="L174" s="502" t="s">
        <v>3841</v>
      </c>
      <c r="M174" s="492">
        <v>41</v>
      </c>
      <c r="N174" s="492">
        <v>40</v>
      </c>
      <c r="O174" s="492">
        <v>2</v>
      </c>
      <c r="P174" s="502" t="s">
        <v>1487</v>
      </c>
      <c r="Q174" s="503">
        <v>45041</v>
      </c>
      <c r="R174" s="504">
        <v>44996</v>
      </c>
      <c r="S174" s="592" t="s">
        <v>2954</v>
      </c>
      <c r="T174" s="492">
        <v>10028638716</v>
      </c>
      <c r="U174" s="593">
        <v>41</v>
      </c>
      <c r="V174" s="510">
        <v>360752</v>
      </c>
      <c r="W174" s="492" t="s">
        <v>3411</v>
      </c>
      <c r="X174" s="577">
        <v>45041</v>
      </c>
      <c r="Y174" s="513">
        <v>45772</v>
      </c>
      <c r="Z174" s="510">
        <v>11101000608</v>
      </c>
      <c r="AA174" s="502" t="s">
        <v>3412</v>
      </c>
      <c r="AB174" s="577">
        <v>45347</v>
      </c>
      <c r="AC174" s="515">
        <v>45713</v>
      </c>
      <c r="AD174" s="510">
        <v>13061001309</v>
      </c>
      <c r="AE174" s="495" t="s">
        <v>3412</v>
      </c>
      <c r="AF174" s="577">
        <v>45115</v>
      </c>
      <c r="AG174" s="515">
        <v>45481</v>
      </c>
      <c r="AH174" s="517">
        <v>38614234</v>
      </c>
      <c r="AI174" s="495" t="s">
        <v>3558</v>
      </c>
      <c r="AJ174" s="577">
        <v>45354</v>
      </c>
      <c r="AK174" s="513">
        <v>45718</v>
      </c>
      <c r="AL174" s="594" t="s">
        <v>3420</v>
      </c>
      <c r="AM174" s="520">
        <v>45436</v>
      </c>
      <c r="AN174" s="514">
        <v>45496</v>
      </c>
      <c r="AO174" s="510" t="s">
        <v>1769</v>
      </c>
      <c r="AP174" s="594" t="s">
        <v>1769</v>
      </c>
      <c r="AQ174" s="520">
        <v>44996</v>
      </c>
      <c r="AR174" s="513">
        <v>45727</v>
      </c>
      <c r="AS174" s="607">
        <v>19123265</v>
      </c>
      <c r="AT174" s="505" t="s">
        <v>1537</v>
      </c>
      <c r="AU174" s="596">
        <v>3118830</v>
      </c>
      <c r="AV174" s="596">
        <v>3203001319</v>
      </c>
      <c r="AW174" s="495" t="s">
        <v>3440</v>
      </c>
      <c r="AX174" s="495" t="s">
        <v>3503</v>
      </c>
      <c r="AY174" s="598"/>
      <c r="AZ174" s="505"/>
      <c r="BA174" s="596"/>
      <c r="BB174" s="495"/>
      <c r="BC174" s="495"/>
      <c r="BD174" s="598"/>
      <c r="BE174" s="505"/>
      <c r="BF174" s="596"/>
      <c r="BG174" s="495"/>
      <c r="BH174" s="495"/>
      <c r="BI174" s="493" t="s">
        <v>3265</v>
      </c>
      <c r="BJ174" s="493"/>
      <c r="BK174" s="56">
        <v>394</v>
      </c>
      <c r="BL174" s="644" t="s">
        <v>3981</v>
      </c>
    </row>
    <row r="175" spans="1:64" ht="11.25" customHeight="1" x14ac:dyDescent="0.25">
      <c r="A175" s="487">
        <v>406</v>
      </c>
      <c r="B175" s="488" t="s">
        <v>2541</v>
      </c>
      <c r="C175" s="495" t="s">
        <v>1502</v>
      </c>
      <c r="D175" s="495" t="s">
        <v>3631</v>
      </c>
      <c r="E175" s="495" t="s">
        <v>3409</v>
      </c>
      <c r="F175" s="492">
        <v>5123</v>
      </c>
      <c r="G175" s="492">
        <v>2023</v>
      </c>
      <c r="H175" s="492">
        <v>2023</v>
      </c>
      <c r="I175" s="495" t="s">
        <v>3456</v>
      </c>
      <c r="J175" s="495" t="s">
        <v>1496</v>
      </c>
      <c r="K175" s="591" t="s">
        <v>3842</v>
      </c>
      <c r="L175" s="502" t="s">
        <v>3843</v>
      </c>
      <c r="M175" s="492">
        <v>41</v>
      </c>
      <c r="N175" s="535">
        <v>42</v>
      </c>
      <c r="O175" s="492">
        <v>2</v>
      </c>
      <c r="P175" s="502" t="s">
        <v>1487</v>
      </c>
      <c r="Q175" s="503">
        <v>45050</v>
      </c>
      <c r="R175" s="504">
        <v>45009</v>
      </c>
      <c r="S175" s="592" t="s">
        <v>2954</v>
      </c>
      <c r="T175" s="492">
        <v>10028737287</v>
      </c>
      <c r="U175" s="593">
        <v>42</v>
      </c>
      <c r="V175" s="510">
        <v>362249</v>
      </c>
      <c r="W175" s="492" t="s">
        <v>3411</v>
      </c>
      <c r="X175" s="577">
        <v>45050</v>
      </c>
      <c r="Y175" s="513">
        <v>45781</v>
      </c>
      <c r="Z175" s="510">
        <v>11101000608</v>
      </c>
      <c r="AA175" s="502" t="s">
        <v>3412</v>
      </c>
      <c r="AB175" s="577">
        <v>45347</v>
      </c>
      <c r="AC175" s="515">
        <v>45713</v>
      </c>
      <c r="AD175" s="510">
        <v>13061001309</v>
      </c>
      <c r="AE175" s="495" t="s">
        <v>3412</v>
      </c>
      <c r="AF175" s="577">
        <v>45115</v>
      </c>
      <c r="AG175" s="515">
        <v>45481</v>
      </c>
      <c r="AH175" s="517">
        <v>931001260660100</v>
      </c>
      <c r="AI175" s="495" t="s">
        <v>3426</v>
      </c>
      <c r="AJ175" s="577">
        <v>45369</v>
      </c>
      <c r="AK175" s="513">
        <v>45733</v>
      </c>
      <c r="AL175" s="594" t="s">
        <v>1769</v>
      </c>
      <c r="AM175" s="520" t="e">
        <v>#N/A</v>
      </c>
      <c r="AN175" s="514" t="e">
        <v>#N/A</v>
      </c>
      <c r="AO175" s="510" t="s">
        <v>1769</v>
      </c>
      <c r="AP175" s="594" t="s">
        <v>1769</v>
      </c>
      <c r="AQ175" s="520">
        <v>45009</v>
      </c>
      <c r="AR175" s="513">
        <v>45740</v>
      </c>
      <c r="AS175" s="634">
        <v>800126471</v>
      </c>
      <c r="AT175" s="526" t="s">
        <v>3273</v>
      </c>
      <c r="AU175" s="596">
        <v>3118830</v>
      </c>
      <c r="AV175" s="596">
        <v>3203001319</v>
      </c>
      <c r="AW175" s="495" t="s">
        <v>3440</v>
      </c>
      <c r="AX175" s="495" t="s">
        <v>3441</v>
      </c>
      <c r="AY175" s="598"/>
      <c r="AZ175" s="505"/>
      <c r="BA175" s="596"/>
      <c r="BB175" s="495"/>
      <c r="BC175" s="495"/>
      <c r="BD175" s="598"/>
      <c r="BE175" s="505"/>
      <c r="BF175" s="596"/>
      <c r="BG175" s="495"/>
      <c r="BH175" s="495"/>
      <c r="BI175" s="493" t="s">
        <v>3375</v>
      </c>
      <c r="BJ175" s="493"/>
      <c r="BK175" s="606">
        <v>406</v>
      </c>
      <c r="BL175" s="644" t="s">
        <v>3981</v>
      </c>
    </row>
    <row r="176" spans="1:64" ht="11.25" customHeight="1" x14ac:dyDescent="0.25">
      <c r="A176" s="487">
        <v>476</v>
      </c>
      <c r="B176" s="488" t="s">
        <v>3844</v>
      </c>
      <c r="C176" s="495" t="s">
        <v>1509</v>
      </c>
      <c r="D176" s="495" t="s">
        <v>3845</v>
      </c>
      <c r="E176" s="495" t="s">
        <v>3409</v>
      </c>
      <c r="F176" s="492">
        <v>5193</v>
      </c>
      <c r="G176" s="492">
        <v>2023</v>
      </c>
      <c r="H176" s="492">
        <v>2023</v>
      </c>
      <c r="I176" s="495" t="s">
        <v>3410</v>
      </c>
      <c r="J176" s="495" t="s">
        <v>1496</v>
      </c>
      <c r="K176" s="591" t="s">
        <v>3846</v>
      </c>
      <c r="L176" s="502" t="s">
        <v>3847</v>
      </c>
      <c r="M176" s="492">
        <v>36</v>
      </c>
      <c r="N176" s="492">
        <v>36</v>
      </c>
      <c r="O176" s="492">
        <v>2</v>
      </c>
      <c r="P176" s="502" t="s">
        <v>1487</v>
      </c>
      <c r="Q176" s="503">
        <v>45063</v>
      </c>
      <c r="R176" s="504">
        <v>45009</v>
      </c>
      <c r="S176" s="592" t="s">
        <v>2954</v>
      </c>
      <c r="T176" s="492">
        <v>10028737220</v>
      </c>
      <c r="U176" s="593">
        <v>36</v>
      </c>
      <c r="V176" s="510">
        <v>365046</v>
      </c>
      <c r="W176" s="492" t="s">
        <v>3411</v>
      </c>
      <c r="X176" s="577">
        <v>45063</v>
      </c>
      <c r="Y176" s="513">
        <v>45794</v>
      </c>
      <c r="Z176" s="510">
        <v>11101000608</v>
      </c>
      <c r="AA176" s="502" t="s">
        <v>3412</v>
      </c>
      <c r="AB176" s="577">
        <v>45347</v>
      </c>
      <c r="AC176" s="515">
        <v>45713</v>
      </c>
      <c r="AD176" s="510">
        <v>13061001309</v>
      </c>
      <c r="AE176" s="495" t="s">
        <v>3412</v>
      </c>
      <c r="AF176" s="577">
        <v>45115</v>
      </c>
      <c r="AG176" s="515">
        <v>45481</v>
      </c>
      <c r="AH176" s="517">
        <v>9310012210601</v>
      </c>
      <c r="AI176" s="495" t="s">
        <v>3426</v>
      </c>
      <c r="AJ176" s="577">
        <v>45348</v>
      </c>
      <c r="AK176" s="513">
        <v>45713</v>
      </c>
      <c r="AL176" s="594" t="s">
        <v>3420</v>
      </c>
      <c r="AM176" s="520">
        <v>45456</v>
      </c>
      <c r="AN176" s="514">
        <v>45516</v>
      </c>
      <c r="AO176" s="510" t="s">
        <v>1769</v>
      </c>
      <c r="AP176" s="594" t="s">
        <v>1769</v>
      </c>
      <c r="AQ176" s="520">
        <v>45009</v>
      </c>
      <c r="AR176" s="513">
        <v>45740</v>
      </c>
      <c r="AS176" s="595">
        <v>800126471</v>
      </c>
      <c r="AT176" s="505" t="s">
        <v>3273</v>
      </c>
      <c r="AU176" s="596">
        <v>3118830</v>
      </c>
      <c r="AV176" s="596">
        <v>3203001319</v>
      </c>
      <c r="AW176" s="495" t="s">
        <v>3440</v>
      </c>
      <c r="AX176" s="495" t="s">
        <v>3441</v>
      </c>
      <c r="AY176" s="598"/>
      <c r="AZ176" s="505"/>
      <c r="BA176" s="596"/>
      <c r="BB176" s="495"/>
      <c r="BC176" s="495"/>
      <c r="BD176" s="598"/>
      <c r="BE176" s="505"/>
      <c r="BF176" s="596"/>
      <c r="BG176" s="495"/>
      <c r="BH176" s="495"/>
      <c r="BI176" s="493" t="s">
        <v>3375</v>
      </c>
      <c r="BJ176" s="493"/>
      <c r="BK176" s="606">
        <v>476</v>
      </c>
      <c r="BL176" s="644" t="s">
        <v>3981</v>
      </c>
    </row>
    <row r="177" spans="1:64" ht="11.25" customHeight="1" x14ac:dyDescent="0.25">
      <c r="A177" s="487">
        <v>967</v>
      </c>
      <c r="B177" s="488" t="s">
        <v>3336</v>
      </c>
      <c r="C177" s="495" t="s">
        <v>1565</v>
      </c>
      <c r="D177" s="495" t="s">
        <v>3726</v>
      </c>
      <c r="E177" s="495" t="s">
        <v>3702</v>
      </c>
      <c r="F177" s="492">
        <v>1598</v>
      </c>
      <c r="G177" s="492">
        <v>2023</v>
      </c>
      <c r="H177" s="492">
        <v>2024</v>
      </c>
      <c r="I177" s="495" t="s">
        <v>3445</v>
      </c>
      <c r="J177" s="495" t="s">
        <v>1518</v>
      </c>
      <c r="K177" s="591" t="s">
        <v>3848</v>
      </c>
      <c r="L177" s="502" t="s">
        <v>3849</v>
      </c>
      <c r="M177" s="492">
        <v>5</v>
      </c>
      <c r="N177" s="492">
        <v>5</v>
      </c>
      <c r="O177" s="492">
        <v>5</v>
      </c>
      <c r="P177" s="502" t="s">
        <v>1521</v>
      </c>
      <c r="Q177" s="503">
        <v>45064</v>
      </c>
      <c r="R177" s="504">
        <v>45037</v>
      </c>
      <c r="S177" s="592" t="s">
        <v>593</v>
      </c>
      <c r="T177" s="492">
        <v>10028933958</v>
      </c>
      <c r="U177" s="593">
        <v>5</v>
      </c>
      <c r="V177" s="510">
        <v>365468</v>
      </c>
      <c r="W177" s="492" t="s">
        <v>3411</v>
      </c>
      <c r="X177" s="577">
        <v>45064</v>
      </c>
      <c r="Y177" s="513">
        <v>45795</v>
      </c>
      <c r="Z177" s="510">
        <v>11101000608</v>
      </c>
      <c r="AA177" s="502" t="s">
        <v>3412</v>
      </c>
      <c r="AB177" s="577">
        <v>45347</v>
      </c>
      <c r="AC177" s="515">
        <v>45713</v>
      </c>
      <c r="AD177" s="510">
        <v>13061001309</v>
      </c>
      <c r="AE177" s="495" t="s">
        <v>3412</v>
      </c>
      <c r="AF177" s="577">
        <v>45115</v>
      </c>
      <c r="AG177" s="515">
        <v>45481</v>
      </c>
      <c r="AH177" s="517">
        <v>33385025</v>
      </c>
      <c r="AI177" s="495" t="s">
        <v>3850</v>
      </c>
      <c r="AJ177" s="577">
        <v>45036</v>
      </c>
      <c r="AK177" s="513">
        <v>45402</v>
      </c>
      <c r="AL177" s="594" t="s">
        <v>1769</v>
      </c>
      <c r="AM177" s="520">
        <v>45409</v>
      </c>
      <c r="AN177" s="514">
        <v>45469</v>
      </c>
      <c r="AO177" s="510" t="s">
        <v>1769</v>
      </c>
      <c r="AP177" s="594" t="s">
        <v>3411</v>
      </c>
      <c r="AQ177" s="520">
        <v>45037</v>
      </c>
      <c r="AR177" s="513">
        <v>45768</v>
      </c>
      <c r="AS177" s="595">
        <v>52917077</v>
      </c>
      <c r="AT177" s="505" t="s">
        <v>3345</v>
      </c>
      <c r="AU177" s="596">
        <v>3138548156</v>
      </c>
      <c r="AV177" s="596">
        <v>3138548156</v>
      </c>
      <c r="AW177" s="495" t="s">
        <v>3851</v>
      </c>
      <c r="AX177" s="495" t="s">
        <v>3852</v>
      </c>
      <c r="AY177" s="598"/>
      <c r="AZ177" s="505"/>
      <c r="BA177" s="596"/>
      <c r="BB177" s="596"/>
      <c r="BC177" s="495"/>
      <c r="BD177" s="598"/>
      <c r="BE177" s="505"/>
      <c r="BF177" s="596"/>
      <c r="BG177" s="496"/>
      <c r="BH177" s="495"/>
      <c r="BI177" s="493" t="s">
        <v>3256</v>
      </c>
      <c r="BJ177" s="493"/>
      <c r="BK177" s="56">
        <v>967</v>
      </c>
      <c r="BL177" s="644" t="s">
        <v>3981</v>
      </c>
    </row>
    <row r="178" spans="1:64" ht="11.25" customHeight="1" x14ac:dyDescent="0.25">
      <c r="A178" s="487">
        <v>948</v>
      </c>
      <c r="B178" s="488" t="s">
        <v>3337</v>
      </c>
      <c r="C178" s="495" t="s">
        <v>1565</v>
      </c>
      <c r="D178" s="495" t="s">
        <v>3853</v>
      </c>
      <c r="E178" s="495" t="s">
        <v>3702</v>
      </c>
      <c r="F178" s="492">
        <v>1598</v>
      </c>
      <c r="G178" s="492">
        <v>2012</v>
      </c>
      <c r="H178" s="492">
        <v>2013</v>
      </c>
      <c r="I178" s="495" t="s">
        <v>3703</v>
      </c>
      <c r="J178" s="495" t="s">
        <v>1518</v>
      </c>
      <c r="K178" s="591" t="s">
        <v>3854</v>
      </c>
      <c r="L178" s="502" t="s">
        <v>3855</v>
      </c>
      <c r="M178" s="492">
        <v>4</v>
      </c>
      <c r="N178" s="492">
        <v>4</v>
      </c>
      <c r="O178" s="492">
        <v>4</v>
      </c>
      <c r="P178" s="502" t="s">
        <v>1521</v>
      </c>
      <c r="Q178" s="503">
        <v>45064</v>
      </c>
      <c r="R178" s="504">
        <v>41136</v>
      </c>
      <c r="S178" s="592" t="s">
        <v>43</v>
      </c>
      <c r="T178" s="492">
        <v>10021171599</v>
      </c>
      <c r="U178" s="593">
        <v>5</v>
      </c>
      <c r="V178" s="510">
        <v>365484</v>
      </c>
      <c r="W178" s="492" t="s">
        <v>3411</v>
      </c>
      <c r="X178" s="577">
        <v>45064</v>
      </c>
      <c r="Y178" s="513">
        <v>45795</v>
      </c>
      <c r="Z178" s="510">
        <v>11101000608</v>
      </c>
      <c r="AA178" s="502" t="s">
        <v>3412</v>
      </c>
      <c r="AB178" s="577">
        <v>45347</v>
      </c>
      <c r="AC178" s="515">
        <v>45713</v>
      </c>
      <c r="AD178" s="510">
        <v>13061001309</v>
      </c>
      <c r="AE178" s="495" t="s">
        <v>3412</v>
      </c>
      <c r="AF178" s="577">
        <v>45115</v>
      </c>
      <c r="AG178" s="515">
        <v>45481</v>
      </c>
      <c r="AH178" s="517">
        <v>36565571</v>
      </c>
      <c r="AI178" s="495" t="s">
        <v>3558</v>
      </c>
      <c r="AJ178" s="577">
        <v>45221</v>
      </c>
      <c r="AK178" s="513">
        <v>45586</v>
      </c>
      <c r="AL178" s="594" t="s">
        <v>3420</v>
      </c>
      <c r="AM178" s="520">
        <v>45451</v>
      </c>
      <c r="AN178" s="514">
        <v>45511</v>
      </c>
      <c r="AO178" s="510">
        <v>169098058</v>
      </c>
      <c r="AP178" s="594" t="s">
        <v>3823</v>
      </c>
      <c r="AQ178" s="520">
        <v>45229</v>
      </c>
      <c r="AR178" s="513">
        <v>45595</v>
      </c>
      <c r="AS178" s="595">
        <v>52812242</v>
      </c>
      <c r="AT178" s="505" t="s">
        <v>3346</v>
      </c>
      <c r="AU178" s="596">
        <v>3118830</v>
      </c>
      <c r="AV178" s="596">
        <v>3203001319</v>
      </c>
      <c r="AW178" s="495" t="s">
        <v>3856</v>
      </c>
      <c r="AX178" s="495" t="s">
        <v>3857</v>
      </c>
      <c r="AY178" s="598"/>
      <c r="AZ178" s="505"/>
      <c r="BA178" s="596"/>
      <c r="BB178" s="596"/>
      <c r="BC178" s="495"/>
      <c r="BD178" s="598"/>
      <c r="BE178" s="505"/>
      <c r="BF178" s="596"/>
      <c r="BG178" s="496"/>
      <c r="BH178" s="495"/>
      <c r="BI178" s="493" t="s">
        <v>3265</v>
      </c>
      <c r="BJ178" s="493"/>
      <c r="BK178" s="56">
        <v>948</v>
      </c>
      <c r="BL178" s="644" t="s">
        <v>3981</v>
      </c>
    </row>
    <row r="179" spans="1:64" ht="11.25" customHeight="1" x14ac:dyDescent="0.25">
      <c r="A179" s="487">
        <v>39</v>
      </c>
      <c r="B179" s="488" t="s">
        <v>1564</v>
      </c>
      <c r="C179" s="495" t="s">
        <v>1565</v>
      </c>
      <c r="D179" s="495" t="s">
        <v>3634</v>
      </c>
      <c r="E179" s="495" t="s">
        <v>3409</v>
      </c>
      <c r="F179" s="492">
        <v>2299</v>
      </c>
      <c r="G179" s="492">
        <v>2015</v>
      </c>
      <c r="H179" s="492">
        <v>2015</v>
      </c>
      <c r="I179" s="495" t="s">
        <v>3445</v>
      </c>
      <c r="J179" s="495" t="s">
        <v>1484</v>
      </c>
      <c r="K179" s="591" t="s">
        <v>1566</v>
      </c>
      <c r="L179" s="502" t="s">
        <v>1567</v>
      </c>
      <c r="M179" s="492">
        <v>19</v>
      </c>
      <c r="N179" s="492">
        <v>17</v>
      </c>
      <c r="O179" s="492">
        <v>4</v>
      </c>
      <c r="P179" s="502" t="s">
        <v>1487</v>
      </c>
      <c r="Q179" s="503">
        <v>42034</v>
      </c>
      <c r="R179" s="504">
        <v>42011</v>
      </c>
      <c r="S179" s="592" t="s">
        <v>2954</v>
      </c>
      <c r="T179" s="492">
        <v>10008757975</v>
      </c>
      <c r="U179" s="593">
        <v>19</v>
      </c>
      <c r="V179" s="510">
        <v>363761</v>
      </c>
      <c r="W179" s="492" t="s">
        <v>3411</v>
      </c>
      <c r="X179" s="577">
        <v>45057</v>
      </c>
      <c r="Y179" s="513">
        <v>45788</v>
      </c>
      <c r="Z179" s="510">
        <v>11101000608</v>
      </c>
      <c r="AA179" s="502" t="s">
        <v>3412</v>
      </c>
      <c r="AB179" s="577">
        <v>45347</v>
      </c>
      <c r="AC179" s="515">
        <v>45713</v>
      </c>
      <c r="AD179" s="510">
        <v>13061001309</v>
      </c>
      <c r="AE179" s="495" t="s">
        <v>3412</v>
      </c>
      <c r="AF179" s="577">
        <v>45115</v>
      </c>
      <c r="AG179" s="515">
        <v>45481</v>
      </c>
      <c r="AH179" s="517">
        <v>38701022</v>
      </c>
      <c r="AI179" s="495" t="s">
        <v>3558</v>
      </c>
      <c r="AJ179" s="577">
        <v>45359</v>
      </c>
      <c r="AK179" s="513">
        <v>45719</v>
      </c>
      <c r="AL179" s="594" t="s">
        <v>3858</v>
      </c>
      <c r="AM179" s="520" t="e">
        <v>#N/A</v>
      </c>
      <c r="AN179" s="514" t="e">
        <v>#N/A</v>
      </c>
      <c r="AO179" s="510">
        <v>172325590</v>
      </c>
      <c r="AP179" s="594" t="s">
        <v>3446</v>
      </c>
      <c r="AQ179" s="520">
        <v>45362</v>
      </c>
      <c r="AR179" s="513">
        <v>45727</v>
      </c>
      <c r="AS179" s="595">
        <v>79898240</v>
      </c>
      <c r="AT179" s="505" t="s">
        <v>3347</v>
      </c>
      <c r="AU179" s="596">
        <v>3204520426</v>
      </c>
      <c r="AV179" s="596">
        <v>3204520426</v>
      </c>
      <c r="AW179" s="502" t="s">
        <v>3859</v>
      </c>
      <c r="AX179" s="495" t="s">
        <v>3860</v>
      </c>
      <c r="AY179" s="598">
        <v>52366245</v>
      </c>
      <c r="AZ179" s="505" t="s">
        <v>3352</v>
      </c>
      <c r="BA179" s="596">
        <v>7312269</v>
      </c>
      <c r="BB179" s="495" t="s">
        <v>3859</v>
      </c>
      <c r="BC179" s="495" t="s">
        <v>3860</v>
      </c>
      <c r="BD179" s="598"/>
      <c r="BE179" s="505"/>
      <c r="BF179" s="596"/>
      <c r="BG179" s="495"/>
      <c r="BH179" s="495"/>
      <c r="BI179" s="493" t="s">
        <v>3256</v>
      </c>
      <c r="BJ179" s="493"/>
      <c r="BK179" s="56">
        <v>39</v>
      </c>
      <c r="BL179" s="644" t="s">
        <v>3981</v>
      </c>
    </row>
    <row r="180" spans="1:64" ht="11.25" customHeight="1" x14ac:dyDescent="0.25">
      <c r="A180" s="487">
        <v>496</v>
      </c>
      <c r="B180" s="488" t="s">
        <v>2576</v>
      </c>
      <c r="C180" s="495" t="s">
        <v>3861</v>
      </c>
      <c r="D180" s="495" t="s">
        <v>3862</v>
      </c>
      <c r="E180" s="495" t="s">
        <v>3409</v>
      </c>
      <c r="F180" s="492">
        <v>2771</v>
      </c>
      <c r="G180" s="492">
        <v>2019</v>
      </c>
      <c r="H180" s="492">
        <v>2020</v>
      </c>
      <c r="I180" s="495" t="s">
        <v>3456</v>
      </c>
      <c r="J180" s="495" t="s">
        <v>1484</v>
      </c>
      <c r="K180" s="591">
        <v>1708479798</v>
      </c>
      <c r="L180" s="502" t="s">
        <v>3863</v>
      </c>
      <c r="M180" s="492">
        <v>19</v>
      </c>
      <c r="N180" s="492">
        <v>19</v>
      </c>
      <c r="O180" s="492">
        <v>1</v>
      </c>
      <c r="P180" s="502" t="s">
        <v>1487</v>
      </c>
      <c r="Q180" s="503">
        <v>45078</v>
      </c>
      <c r="R180" s="504">
        <v>43566</v>
      </c>
      <c r="S180" s="592" t="s">
        <v>2954</v>
      </c>
      <c r="T180" s="492">
        <v>10018178345</v>
      </c>
      <c r="U180" s="593">
        <v>19</v>
      </c>
      <c r="V180" s="510">
        <v>367723</v>
      </c>
      <c r="W180" s="492" t="s">
        <v>3411</v>
      </c>
      <c r="X180" s="577">
        <v>45078</v>
      </c>
      <c r="Y180" s="513">
        <v>45809</v>
      </c>
      <c r="Z180" s="510">
        <v>11101000608</v>
      </c>
      <c r="AA180" s="502" t="s">
        <v>3412</v>
      </c>
      <c r="AB180" s="577">
        <v>45347</v>
      </c>
      <c r="AC180" s="515">
        <v>45713</v>
      </c>
      <c r="AD180" s="510">
        <v>13061001309</v>
      </c>
      <c r="AE180" s="495" t="s">
        <v>3412</v>
      </c>
      <c r="AF180" s="577">
        <v>45115</v>
      </c>
      <c r="AG180" s="515">
        <v>45481</v>
      </c>
      <c r="AH180" s="517">
        <v>9310013199501</v>
      </c>
      <c r="AI180" s="495" t="s">
        <v>3426</v>
      </c>
      <c r="AJ180" s="577">
        <v>45396</v>
      </c>
      <c r="AK180" s="513">
        <v>45760</v>
      </c>
      <c r="AL180" s="594" t="s">
        <v>3864</v>
      </c>
      <c r="AM180" s="520">
        <v>45421</v>
      </c>
      <c r="AN180" s="514">
        <v>45481</v>
      </c>
      <c r="AO180" s="510">
        <v>172984542</v>
      </c>
      <c r="AP180" s="594" t="s">
        <v>3745</v>
      </c>
      <c r="AQ180" s="520">
        <v>45402</v>
      </c>
      <c r="AR180" s="513">
        <v>45767</v>
      </c>
      <c r="AS180" s="595">
        <v>41713624</v>
      </c>
      <c r="AT180" s="505" t="s">
        <v>3348</v>
      </c>
      <c r="AU180" s="596">
        <v>3143027013</v>
      </c>
      <c r="AV180" s="596">
        <v>3143027013</v>
      </c>
      <c r="AW180" s="502" t="s">
        <v>3865</v>
      </c>
      <c r="AX180" s="495" t="s">
        <v>3866</v>
      </c>
      <c r="AY180" s="598"/>
      <c r="AZ180" s="505"/>
      <c r="BA180" s="596"/>
      <c r="BB180" s="495"/>
      <c r="BC180" s="495"/>
      <c r="BD180" s="598"/>
      <c r="BE180" s="505"/>
      <c r="BF180" s="596"/>
      <c r="BG180" s="495"/>
      <c r="BH180" s="495"/>
      <c r="BI180" s="493" t="s">
        <v>3256</v>
      </c>
      <c r="BJ180" s="493"/>
      <c r="BK180" s="56">
        <v>496</v>
      </c>
      <c r="BL180" s="644" t="s">
        <v>3981</v>
      </c>
    </row>
    <row r="181" spans="1:64" ht="11.25" customHeight="1" x14ac:dyDescent="0.25">
      <c r="A181" s="487">
        <v>387</v>
      </c>
      <c r="B181" s="488" t="s">
        <v>2543</v>
      </c>
      <c r="C181" s="495" t="s">
        <v>2434</v>
      </c>
      <c r="D181" s="495" t="s">
        <v>3601</v>
      </c>
      <c r="E181" s="495" t="s">
        <v>3409</v>
      </c>
      <c r="F181" s="492">
        <v>5959</v>
      </c>
      <c r="G181" s="492">
        <v>2023</v>
      </c>
      <c r="H181" s="492">
        <v>2023</v>
      </c>
      <c r="I181" s="495" t="s">
        <v>3410</v>
      </c>
      <c r="J181" s="495" t="s">
        <v>1496</v>
      </c>
      <c r="K181" s="591" t="s">
        <v>3867</v>
      </c>
      <c r="L181" s="502" t="s">
        <v>3868</v>
      </c>
      <c r="M181" s="492">
        <v>41</v>
      </c>
      <c r="N181" s="492">
        <v>40</v>
      </c>
      <c r="O181" s="492">
        <v>3</v>
      </c>
      <c r="P181" s="502" t="s">
        <v>1487</v>
      </c>
      <c r="Q181" s="503">
        <v>45079</v>
      </c>
      <c r="R181" s="504">
        <v>45057</v>
      </c>
      <c r="S181" s="592" t="s">
        <v>2954</v>
      </c>
      <c r="T181" s="492">
        <v>10031258163</v>
      </c>
      <c r="U181" s="593">
        <v>40</v>
      </c>
      <c r="V181" s="510">
        <v>367943</v>
      </c>
      <c r="W181" s="492" t="s">
        <v>3411</v>
      </c>
      <c r="X181" s="577">
        <v>45079</v>
      </c>
      <c r="Y181" s="513">
        <v>45810</v>
      </c>
      <c r="Z181" s="510">
        <v>11101000608</v>
      </c>
      <c r="AA181" s="502" t="s">
        <v>3412</v>
      </c>
      <c r="AB181" s="577">
        <v>45347</v>
      </c>
      <c r="AC181" s="515">
        <v>45713</v>
      </c>
      <c r="AD181" s="510">
        <v>13061001309</v>
      </c>
      <c r="AE181" s="495" t="s">
        <v>3412</v>
      </c>
      <c r="AF181" s="577">
        <v>45115</v>
      </c>
      <c r="AG181" s="515">
        <v>45481</v>
      </c>
      <c r="AH181" s="517">
        <v>85638336</v>
      </c>
      <c r="AI181" s="495" t="s">
        <v>3419</v>
      </c>
      <c r="AJ181" s="613">
        <v>45423</v>
      </c>
      <c r="AK181" s="525">
        <v>45787</v>
      </c>
      <c r="AL181" s="594" t="s">
        <v>3420</v>
      </c>
      <c r="AM181" s="520">
        <v>45460</v>
      </c>
      <c r="AN181" s="514">
        <v>45520</v>
      </c>
      <c r="AO181" s="510" t="s">
        <v>1769</v>
      </c>
      <c r="AP181" s="594" t="s">
        <v>1769</v>
      </c>
      <c r="AQ181" s="520">
        <v>45057</v>
      </c>
      <c r="AR181" s="513">
        <v>45788</v>
      </c>
      <c r="AS181" s="595">
        <v>19123265</v>
      </c>
      <c r="AT181" s="505" t="s">
        <v>1537</v>
      </c>
      <c r="AU181" s="596">
        <v>3118830</v>
      </c>
      <c r="AV181" s="596">
        <v>3203001319</v>
      </c>
      <c r="AW181" s="502" t="s">
        <v>3440</v>
      </c>
      <c r="AX181" s="495" t="s">
        <v>3503</v>
      </c>
      <c r="AY181" s="598">
        <v>79656811</v>
      </c>
      <c r="AZ181" s="505" t="s">
        <v>2548</v>
      </c>
      <c r="BA181" s="596">
        <v>3136114788</v>
      </c>
      <c r="BB181" s="495" t="s">
        <v>3869</v>
      </c>
      <c r="BC181" s="495"/>
      <c r="BD181" s="598"/>
      <c r="BE181" s="505"/>
      <c r="BF181" s="596"/>
      <c r="BG181" s="495"/>
      <c r="BH181" s="495"/>
      <c r="BI181" s="493" t="s">
        <v>3265</v>
      </c>
      <c r="BJ181" s="493"/>
      <c r="BK181" s="56">
        <v>387</v>
      </c>
      <c r="BL181" s="644" t="s">
        <v>3981</v>
      </c>
    </row>
    <row r="182" spans="1:64" ht="11.25" customHeight="1" x14ac:dyDescent="0.25">
      <c r="A182" s="487">
        <v>371</v>
      </c>
      <c r="B182" s="488" t="s">
        <v>3338</v>
      </c>
      <c r="C182" s="495" t="s">
        <v>2434</v>
      </c>
      <c r="D182" s="495" t="s">
        <v>3845</v>
      </c>
      <c r="E182" s="495" t="s">
        <v>3409</v>
      </c>
      <c r="F182" s="492">
        <v>5193</v>
      </c>
      <c r="G182" s="492">
        <v>2023</v>
      </c>
      <c r="H182" s="492">
        <v>2023</v>
      </c>
      <c r="I182" s="495" t="s">
        <v>3410</v>
      </c>
      <c r="J182" s="495" t="s">
        <v>1496</v>
      </c>
      <c r="K182" s="591" t="s">
        <v>3870</v>
      </c>
      <c r="L182" s="502" t="s">
        <v>3871</v>
      </c>
      <c r="M182" s="492">
        <v>35</v>
      </c>
      <c r="N182" s="492">
        <v>35</v>
      </c>
      <c r="O182" s="492">
        <v>2</v>
      </c>
      <c r="P182" s="502" t="s">
        <v>1487</v>
      </c>
      <c r="Q182" s="503">
        <v>45086</v>
      </c>
      <c r="R182" s="504">
        <v>45083</v>
      </c>
      <c r="S182" s="592" t="s">
        <v>2954</v>
      </c>
      <c r="T182" s="492">
        <v>10029871577</v>
      </c>
      <c r="U182" s="593">
        <v>36</v>
      </c>
      <c r="V182" s="510">
        <v>369098</v>
      </c>
      <c r="W182" s="492" t="s">
        <v>3411</v>
      </c>
      <c r="X182" s="577">
        <v>45086</v>
      </c>
      <c r="Y182" s="513">
        <v>45817</v>
      </c>
      <c r="Z182" s="510">
        <v>11101000608</v>
      </c>
      <c r="AA182" s="502" t="s">
        <v>3872</v>
      </c>
      <c r="AB182" s="577">
        <v>45347</v>
      </c>
      <c r="AC182" s="515">
        <v>45713</v>
      </c>
      <c r="AD182" s="510">
        <v>13061001309</v>
      </c>
      <c r="AE182" s="495" t="s">
        <v>3412</v>
      </c>
      <c r="AF182" s="577">
        <v>45115</v>
      </c>
      <c r="AG182" s="515">
        <v>45481</v>
      </c>
      <c r="AH182" s="517">
        <v>150011525950100</v>
      </c>
      <c r="AI182" s="495" t="s">
        <v>3426</v>
      </c>
      <c r="AJ182" s="613">
        <v>45449</v>
      </c>
      <c r="AK182" s="525">
        <v>45813</v>
      </c>
      <c r="AL182" s="594" t="s">
        <v>3420</v>
      </c>
      <c r="AM182" s="520">
        <v>45451</v>
      </c>
      <c r="AN182" s="514">
        <v>45511</v>
      </c>
      <c r="AO182" s="510" t="s">
        <v>1769</v>
      </c>
      <c r="AP182" s="594" t="s">
        <v>1769</v>
      </c>
      <c r="AQ182" s="520">
        <v>45083</v>
      </c>
      <c r="AR182" s="513">
        <v>45814</v>
      </c>
      <c r="AS182" s="595">
        <v>19123265</v>
      </c>
      <c r="AT182" s="505" t="s">
        <v>1537</v>
      </c>
      <c r="AU182" s="596">
        <v>3118830</v>
      </c>
      <c r="AV182" s="596">
        <v>3203001319</v>
      </c>
      <c r="AW182" s="502" t="s">
        <v>3440</v>
      </c>
      <c r="AX182" s="597" t="s">
        <v>3503</v>
      </c>
      <c r="AY182" s="598"/>
      <c r="AZ182" s="505"/>
      <c r="BA182" s="596"/>
      <c r="BB182" s="495"/>
      <c r="BC182" s="495"/>
      <c r="BD182" s="598"/>
      <c r="BE182" s="505"/>
      <c r="BF182" s="596"/>
      <c r="BG182" s="495"/>
      <c r="BH182" s="495"/>
      <c r="BI182" s="493" t="s">
        <v>3265</v>
      </c>
      <c r="BJ182" s="493"/>
      <c r="BK182" s="56">
        <v>371</v>
      </c>
      <c r="BL182" s="644" t="s">
        <v>3981</v>
      </c>
    </row>
    <row r="183" spans="1:64" ht="11.25" customHeight="1" x14ac:dyDescent="0.25">
      <c r="A183" s="487">
        <v>467</v>
      </c>
      <c r="B183" s="488" t="s">
        <v>3339</v>
      </c>
      <c r="C183" s="495" t="s">
        <v>1509</v>
      </c>
      <c r="D183" s="495" t="s">
        <v>3601</v>
      </c>
      <c r="E183" s="495" t="s">
        <v>3409</v>
      </c>
      <c r="F183" s="492">
        <v>5959</v>
      </c>
      <c r="G183" s="492">
        <v>2023</v>
      </c>
      <c r="H183" s="492">
        <v>2023</v>
      </c>
      <c r="I183" s="495" t="s">
        <v>3410</v>
      </c>
      <c r="J183" s="495" t="s">
        <v>1496</v>
      </c>
      <c r="K183" s="591" t="s">
        <v>3873</v>
      </c>
      <c r="L183" s="502" t="s">
        <v>3874</v>
      </c>
      <c r="M183" s="492">
        <v>41</v>
      </c>
      <c r="N183" s="492">
        <v>40</v>
      </c>
      <c r="O183" s="492">
        <v>3</v>
      </c>
      <c r="P183" s="502" t="s">
        <v>1487</v>
      </c>
      <c r="Q183" s="503">
        <v>45086</v>
      </c>
      <c r="R183" s="504">
        <v>45072</v>
      </c>
      <c r="S183" s="592" t="s">
        <v>2954</v>
      </c>
      <c r="T183" s="492">
        <v>10029203842</v>
      </c>
      <c r="U183" s="593">
        <v>41</v>
      </c>
      <c r="V183" s="510">
        <v>369104</v>
      </c>
      <c r="W183" s="492" t="s">
        <v>3411</v>
      </c>
      <c r="X183" s="577">
        <v>45086</v>
      </c>
      <c r="Y183" s="513">
        <v>45817</v>
      </c>
      <c r="Z183" s="510">
        <v>11101000608</v>
      </c>
      <c r="AA183" s="502" t="s">
        <v>3872</v>
      </c>
      <c r="AB183" s="577">
        <v>45347</v>
      </c>
      <c r="AC183" s="515">
        <v>45713</v>
      </c>
      <c r="AD183" s="510">
        <v>13061001309</v>
      </c>
      <c r="AE183" s="495" t="s">
        <v>3412</v>
      </c>
      <c r="AF183" s="577">
        <v>45115</v>
      </c>
      <c r="AG183" s="515">
        <v>45481</v>
      </c>
      <c r="AH183" s="517">
        <v>150011514620100</v>
      </c>
      <c r="AI183" s="495" t="s">
        <v>3426</v>
      </c>
      <c r="AJ183" s="613">
        <v>45438</v>
      </c>
      <c r="AK183" s="525">
        <v>45802</v>
      </c>
      <c r="AL183" s="594" t="s">
        <v>3420</v>
      </c>
      <c r="AM183" s="520">
        <v>45415</v>
      </c>
      <c r="AN183" s="514">
        <v>45475</v>
      </c>
      <c r="AO183" s="510" t="s">
        <v>1769</v>
      </c>
      <c r="AP183" s="594" t="s">
        <v>1769</v>
      </c>
      <c r="AQ183" s="520">
        <v>45072</v>
      </c>
      <c r="AR183" s="513">
        <v>45803</v>
      </c>
      <c r="AS183" s="595">
        <v>52493549</v>
      </c>
      <c r="AT183" s="505" t="s">
        <v>1711</v>
      </c>
      <c r="AU183" s="596">
        <v>3118830</v>
      </c>
      <c r="AV183" s="596">
        <v>3203001319</v>
      </c>
      <c r="AW183" s="502" t="s">
        <v>3440</v>
      </c>
      <c r="AX183" s="597" t="s">
        <v>3495</v>
      </c>
      <c r="AY183" s="598">
        <v>41493760</v>
      </c>
      <c r="AZ183" s="505" t="s">
        <v>3264</v>
      </c>
      <c r="BA183" s="596">
        <v>3203001319</v>
      </c>
      <c r="BB183" s="495" t="s">
        <v>3440</v>
      </c>
      <c r="BC183" s="495" t="s">
        <v>3495</v>
      </c>
      <c r="BD183" s="598"/>
      <c r="BE183" s="505"/>
      <c r="BF183" s="596"/>
      <c r="BG183" s="495"/>
      <c r="BH183" s="495"/>
      <c r="BI183" s="493" t="s">
        <v>3265</v>
      </c>
      <c r="BJ183" s="493"/>
      <c r="BK183" s="56">
        <v>467</v>
      </c>
      <c r="BL183" s="644" t="s">
        <v>3981</v>
      </c>
    </row>
    <row r="184" spans="1:64" ht="11.25" customHeight="1" x14ac:dyDescent="0.25">
      <c r="A184" s="487">
        <v>396</v>
      </c>
      <c r="B184" s="488" t="s">
        <v>3340</v>
      </c>
      <c r="C184" s="495" t="s">
        <v>1509</v>
      </c>
      <c r="D184" s="495" t="s">
        <v>3601</v>
      </c>
      <c r="E184" s="495" t="s">
        <v>3409</v>
      </c>
      <c r="F184" s="492">
        <v>5193</v>
      </c>
      <c r="G184" s="492">
        <v>2023</v>
      </c>
      <c r="H184" s="492">
        <v>2023</v>
      </c>
      <c r="I184" s="495" t="s">
        <v>3410</v>
      </c>
      <c r="J184" s="549" t="s">
        <v>1496</v>
      </c>
      <c r="K184" s="591" t="s">
        <v>3875</v>
      </c>
      <c r="L184" s="629" t="s">
        <v>3876</v>
      </c>
      <c r="M184" s="492">
        <v>40</v>
      </c>
      <c r="N184" s="492">
        <v>40</v>
      </c>
      <c r="O184" s="492">
        <v>3</v>
      </c>
      <c r="P184" s="502" t="s">
        <v>1487</v>
      </c>
      <c r="Q184" s="503">
        <v>45086</v>
      </c>
      <c r="R184" s="504">
        <v>45083</v>
      </c>
      <c r="S184" s="592" t="s">
        <v>2954</v>
      </c>
      <c r="T184" s="492">
        <v>10029871597</v>
      </c>
      <c r="U184" s="593">
        <v>41</v>
      </c>
      <c r="V184" s="510">
        <v>369106</v>
      </c>
      <c r="W184" s="492" t="s">
        <v>3411</v>
      </c>
      <c r="X184" s="577">
        <v>45086</v>
      </c>
      <c r="Y184" s="513">
        <v>45817</v>
      </c>
      <c r="Z184" s="510">
        <v>11101000608</v>
      </c>
      <c r="AA184" s="502" t="s">
        <v>3872</v>
      </c>
      <c r="AB184" s="577">
        <v>45347</v>
      </c>
      <c r="AC184" s="515">
        <v>45713</v>
      </c>
      <c r="AD184" s="510">
        <v>13061001309</v>
      </c>
      <c r="AE184" s="495" t="s">
        <v>3412</v>
      </c>
      <c r="AF184" s="577">
        <v>45115</v>
      </c>
      <c r="AG184" s="515">
        <v>45481</v>
      </c>
      <c r="AH184" s="517">
        <v>38613010</v>
      </c>
      <c r="AI184" s="495" t="s">
        <v>3558</v>
      </c>
      <c r="AJ184" s="577">
        <v>45352</v>
      </c>
      <c r="AK184" s="513">
        <v>45716</v>
      </c>
      <c r="AL184" s="594" t="s">
        <v>1769</v>
      </c>
      <c r="AM184" s="520" t="e">
        <v>#N/A</v>
      </c>
      <c r="AN184" s="514" t="e">
        <v>#N/A</v>
      </c>
      <c r="AO184" s="510" t="s">
        <v>1769</v>
      </c>
      <c r="AP184" s="594" t="s">
        <v>1769</v>
      </c>
      <c r="AQ184" s="520">
        <v>45083</v>
      </c>
      <c r="AR184" s="513">
        <v>45814</v>
      </c>
      <c r="AS184" s="595">
        <v>19123265</v>
      </c>
      <c r="AT184" s="496" t="s">
        <v>1537</v>
      </c>
      <c r="AU184" s="596">
        <v>3118830</v>
      </c>
      <c r="AV184" s="596">
        <v>3203001319</v>
      </c>
      <c r="AW184" s="502" t="s">
        <v>3440</v>
      </c>
      <c r="AX184" s="597" t="s">
        <v>3503</v>
      </c>
      <c r="AY184" s="655"/>
      <c r="AZ184" s="496" t="s">
        <v>4010</v>
      </c>
      <c r="BA184" s="596"/>
      <c r="BB184" s="652"/>
      <c r="BC184" s="495"/>
      <c r="BD184" s="655"/>
      <c r="BE184" s="496"/>
      <c r="BF184" s="596"/>
      <c r="BG184" s="652"/>
      <c r="BH184" s="495"/>
      <c r="BI184" s="493" t="s">
        <v>3284</v>
      </c>
      <c r="BJ184" s="493"/>
      <c r="BK184" s="56">
        <v>396</v>
      </c>
      <c r="BL184" s="644" t="s">
        <v>3981</v>
      </c>
    </row>
    <row r="185" spans="1:64" ht="11.25" customHeight="1" x14ac:dyDescent="0.25">
      <c r="A185" s="487">
        <v>984</v>
      </c>
      <c r="B185" s="488" t="s">
        <v>3341</v>
      </c>
      <c r="C185" s="495" t="s">
        <v>1765</v>
      </c>
      <c r="D185" s="495" t="s">
        <v>3730</v>
      </c>
      <c r="E185" s="495" t="s">
        <v>3702</v>
      </c>
      <c r="F185" s="492">
        <v>1798</v>
      </c>
      <c r="G185" s="492">
        <v>2023</v>
      </c>
      <c r="H185" s="492">
        <v>2024</v>
      </c>
      <c r="I185" s="495" t="s">
        <v>3456</v>
      </c>
      <c r="J185" s="495" t="s">
        <v>1518</v>
      </c>
      <c r="K185" s="591" t="s">
        <v>3877</v>
      </c>
      <c r="L185" s="502" t="s">
        <v>3878</v>
      </c>
      <c r="M185" s="492">
        <v>7</v>
      </c>
      <c r="N185" s="492">
        <v>7</v>
      </c>
      <c r="O185" s="492">
        <v>5</v>
      </c>
      <c r="P185" s="502" t="s">
        <v>1521</v>
      </c>
      <c r="Q185" s="503">
        <v>45086</v>
      </c>
      <c r="R185" s="504">
        <v>45071</v>
      </c>
      <c r="S185" s="592" t="s">
        <v>124</v>
      </c>
      <c r="T185" s="492">
        <v>10029192089</v>
      </c>
      <c r="U185" s="593">
        <v>7</v>
      </c>
      <c r="V185" s="510">
        <v>369111</v>
      </c>
      <c r="W185" s="492" t="s">
        <v>3411</v>
      </c>
      <c r="X185" s="577">
        <v>45086</v>
      </c>
      <c r="Y185" s="513">
        <v>45817</v>
      </c>
      <c r="Z185" s="510">
        <v>11101000608</v>
      </c>
      <c r="AA185" s="502" t="s">
        <v>3872</v>
      </c>
      <c r="AB185" s="577">
        <v>45347</v>
      </c>
      <c r="AC185" s="515">
        <v>45713</v>
      </c>
      <c r="AD185" s="510">
        <v>13061001309</v>
      </c>
      <c r="AE185" s="495" t="s">
        <v>3412</v>
      </c>
      <c r="AF185" s="577">
        <v>45115</v>
      </c>
      <c r="AG185" s="515">
        <v>45481</v>
      </c>
      <c r="AH185" s="517">
        <v>513110046910100</v>
      </c>
      <c r="AI185" s="495" t="s">
        <v>3426</v>
      </c>
      <c r="AJ185" s="613">
        <v>45437</v>
      </c>
      <c r="AK185" s="525">
        <v>45801</v>
      </c>
      <c r="AL185" s="594" t="s">
        <v>3420</v>
      </c>
      <c r="AM185" s="520">
        <v>45436</v>
      </c>
      <c r="AN185" s="514">
        <v>45496</v>
      </c>
      <c r="AO185" s="510" t="s">
        <v>1769</v>
      </c>
      <c r="AP185" s="594" t="s">
        <v>1769</v>
      </c>
      <c r="AQ185" s="520">
        <v>45071</v>
      </c>
      <c r="AR185" s="513">
        <v>45802</v>
      </c>
      <c r="AS185" s="595">
        <v>1022943437</v>
      </c>
      <c r="AT185" s="505" t="s">
        <v>3349</v>
      </c>
      <c r="AU185" s="596">
        <v>3187729964</v>
      </c>
      <c r="AV185" s="596">
        <v>3187729964</v>
      </c>
      <c r="AW185" s="502" t="s">
        <v>3879</v>
      </c>
      <c r="AX185" s="597" t="s">
        <v>3880</v>
      </c>
      <c r="AY185" s="598"/>
      <c r="AZ185" s="505"/>
      <c r="BA185" s="596"/>
      <c r="BB185" s="495"/>
      <c r="BC185" s="495"/>
      <c r="BD185" s="598"/>
      <c r="BE185" s="505"/>
      <c r="BF185" s="596"/>
      <c r="BG185" s="495"/>
      <c r="BH185" s="495"/>
      <c r="BI185" s="493" t="s">
        <v>3265</v>
      </c>
      <c r="BJ185" s="493"/>
      <c r="BK185" s="56">
        <v>984</v>
      </c>
      <c r="BL185" s="644" t="s">
        <v>3981</v>
      </c>
    </row>
    <row r="186" spans="1:64" ht="11.25" customHeight="1" x14ac:dyDescent="0.25">
      <c r="A186" s="487">
        <v>658</v>
      </c>
      <c r="B186" s="488" t="s">
        <v>1594</v>
      </c>
      <c r="C186" s="495" t="s">
        <v>1483</v>
      </c>
      <c r="D186" s="495" t="s">
        <v>3881</v>
      </c>
      <c r="E186" s="495" t="s">
        <v>3702</v>
      </c>
      <c r="F186" s="492">
        <v>1591</v>
      </c>
      <c r="G186" s="492">
        <v>2011</v>
      </c>
      <c r="H186" s="492">
        <v>2012</v>
      </c>
      <c r="I186" s="495" t="s">
        <v>3456</v>
      </c>
      <c r="J186" s="495" t="s">
        <v>1518</v>
      </c>
      <c r="K186" s="591" t="s">
        <v>1595</v>
      </c>
      <c r="L186" s="502" t="s">
        <v>1596</v>
      </c>
      <c r="M186" s="492">
        <v>5</v>
      </c>
      <c r="N186" s="492">
        <v>5</v>
      </c>
      <c r="O186" s="492">
        <v>5</v>
      </c>
      <c r="P186" s="502" t="s">
        <v>1521</v>
      </c>
      <c r="Q186" s="503">
        <v>40781</v>
      </c>
      <c r="R186" s="504">
        <v>40781</v>
      </c>
      <c r="S186" s="592" t="s">
        <v>2954</v>
      </c>
      <c r="T186" s="492">
        <v>10018521404</v>
      </c>
      <c r="U186" s="593">
        <v>5</v>
      </c>
      <c r="V186" s="510"/>
      <c r="W186" s="492" t="s">
        <v>3411</v>
      </c>
      <c r="X186" s="577">
        <v>44158</v>
      </c>
      <c r="Y186" s="513">
        <v>44888</v>
      </c>
      <c r="Z186" s="510">
        <v>11101000608</v>
      </c>
      <c r="AA186" s="502" t="s">
        <v>3412</v>
      </c>
      <c r="AB186" s="577">
        <v>45347</v>
      </c>
      <c r="AC186" s="515">
        <v>45713</v>
      </c>
      <c r="AD186" s="510">
        <v>13061001309</v>
      </c>
      <c r="AE186" s="495" t="s">
        <v>3412</v>
      </c>
      <c r="AF186" s="577">
        <v>45115</v>
      </c>
      <c r="AG186" s="515">
        <v>45481</v>
      </c>
      <c r="AH186" s="517">
        <v>29317669</v>
      </c>
      <c r="AI186" s="495" t="s">
        <v>3558</v>
      </c>
      <c r="AJ186" s="577">
        <v>44784</v>
      </c>
      <c r="AK186" s="513">
        <v>45149</v>
      </c>
      <c r="AL186" s="594" t="s">
        <v>3420</v>
      </c>
      <c r="AM186" s="520" t="e">
        <v>#N/A</v>
      </c>
      <c r="AN186" s="514" t="e">
        <v>#N/A</v>
      </c>
      <c r="AO186" s="510">
        <v>162144482</v>
      </c>
      <c r="AP186" s="594" t="s">
        <v>3882</v>
      </c>
      <c r="AQ186" s="520">
        <v>44852</v>
      </c>
      <c r="AR186" s="513">
        <v>45217</v>
      </c>
      <c r="AS186" s="595">
        <v>19167102</v>
      </c>
      <c r="AT186" s="505" t="s">
        <v>3350</v>
      </c>
      <c r="AU186" s="596">
        <v>3138440178</v>
      </c>
      <c r="AV186" s="596">
        <v>3138440178</v>
      </c>
      <c r="AW186" s="502" t="s">
        <v>3883</v>
      </c>
      <c r="AX186" s="648" t="s">
        <v>3884</v>
      </c>
      <c r="AY186" s="598"/>
      <c r="AZ186" s="505"/>
      <c r="BA186" s="596"/>
      <c r="BB186" s="495"/>
      <c r="BC186" s="495"/>
      <c r="BD186" s="598"/>
      <c r="BE186" s="505"/>
      <c r="BF186" s="596"/>
      <c r="BG186" s="495"/>
      <c r="BH186" s="495"/>
      <c r="BI186" s="493" t="s">
        <v>3256</v>
      </c>
      <c r="BJ186" s="493"/>
      <c r="BK186" s="56">
        <v>658</v>
      </c>
      <c r="BL186" s="644" t="s">
        <v>3982</v>
      </c>
    </row>
    <row r="187" spans="1:64" ht="11.25" customHeight="1" x14ac:dyDescent="0.25">
      <c r="A187" s="487">
        <v>837</v>
      </c>
      <c r="B187" s="488" t="s">
        <v>2085</v>
      </c>
      <c r="C187" s="495" t="s">
        <v>2021</v>
      </c>
      <c r="D187" s="495" t="s">
        <v>3712</v>
      </c>
      <c r="E187" s="495" t="s">
        <v>3702</v>
      </c>
      <c r="F187" s="492">
        <v>1998</v>
      </c>
      <c r="G187" s="492">
        <v>2013</v>
      </c>
      <c r="H187" s="492">
        <v>2014</v>
      </c>
      <c r="I187" s="495" t="s">
        <v>3456</v>
      </c>
      <c r="J187" s="495" t="s">
        <v>1560</v>
      </c>
      <c r="K187" s="591">
        <v>67195000526014</v>
      </c>
      <c r="L187" s="502" t="s">
        <v>2086</v>
      </c>
      <c r="M187" s="492">
        <v>4</v>
      </c>
      <c r="N187" s="492">
        <v>5</v>
      </c>
      <c r="O187" s="492">
        <v>5</v>
      </c>
      <c r="P187" s="502" t="s">
        <v>1487</v>
      </c>
      <c r="Q187" s="503">
        <v>41463</v>
      </c>
      <c r="R187" s="504">
        <v>41444</v>
      </c>
      <c r="S187" s="592" t="s">
        <v>2954</v>
      </c>
      <c r="T187" s="492">
        <v>10005569159</v>
      </c>
      <c r="U187" s="593">
        <v>4</v>
      </c>
      <c r="V187" s="510">
        <v>219379</v>
      </c>
      <c r="W187" s="492" t="s">
        <v>3411</v>
      </c>
      <c r="X187" s="577">
        <v>44165</v>
      </c>
      <c r="Y187" s="513">
        <v>44897</v>
      </c>
      <c r="Z187" s="510">
        <v>11101000608</v>
      </c>
      <c r="AA187" s="502" t="s">
        <v>3412</v>
      </c>
      <c r="AB187" s="577">
        <v>45347</v>
      </c>
      <c r="AC187" s="515">
        <v>45713</v>
      </c>
      <c r="AD187" s="510">
        <v>13061001309</v>
      </c>
      <c r="AE187" s="495" t="s">
        <v>3412</v>
      </c>
      <c r="AF187" s="577">
        <v>45115</v>
      </c>
      <c r="AG187" s="515">
        <v>45481</v>
      </c>
      <c r="AH187" s="517">
        <v>11163700004360</v>
      </c>
      <c r="AI187" s="495" t="s">
        <v>3413</v>
      </c>
      <c r="AJ187" s="577">
        <v>44743</v>
      </c>
      <c r="AK187" s="513">
        <v>45108</v>
      </c>
      <c r="AL187" s="594" t="s">
        <v>3541</v>
      </c>
      <c r="AM187" s="520" t="e">
        <v>#N/A</v>
      </c>
      <c r="AN187" s="514" t="e">
        <v>#N/A</v>
      </c>
      <c r="AO187" s="510">
        <v>153575265</v>
      </c>
      <c r="AP187" s="594" t="s">
        <v>3541</v>
      </c>
      <c r="AQ187" s="520">
        <v>44380</v>
      </c>
      <c r="AR187" s="513">
        <v>44745</v>
      </c>
      <c r="AS187" s="595">
        <v>19286973</v>
      </c>
      <c r="AT187" s="505" t="s">
        <v>2087</v>
      </c>
      <c r="AU187" s="596">
        <v>3104795778</v>
      </c>
      <c r="AV187" s="596">
        <v>3104795778</v>
      </c>
      <c r="AW187" s="502" t="s">
        <v>3885</v>
      </c>
      <c r="AX187" s="648" t="s">
        <v>3886</v>
      </c>
      <c r="AY187" s="598"/>
      <c r="AZ187" s="505"/>
      <c r="BA187" s="596"/>
      <c r="BB187" s="495"/>
      <c r="BC187" s="495"/>
      <c r="BD187" s="598"/>
      <c r="BE187" s="505"/>
      <c r="BF187" s="596"/>
      <c r="BG187" s="495"/>
      <c r="BH187" s="495"/>
      <c r="BI187" s="493" t="s">
        <v>3256</v>
      </c>
      <c r="BJ187" s="493"/>
      <c r="BK187" s="56">
        <v>837</v>
      </c>
      <c r="BL187" s="644" t="s">
        <v>3982</v>
      </c>
    </row>
    <row r="188" spans="1:64" ht="11.25" customHeight="1" x14ac:dyDescent="0.25">
      <c r="A188" s="487">
        <v>876</v>
      </c>
      <c r="B188" s="488" t="s">
        <v>1944</v>
      </c>
      <c r="C188" s="495" t="s">
        <v>1945</v>
      </c>
      <c r="D188" s="495" t="s">
        <v>3887</v>
      </c>
      <c r="E188" s="495" t="s">
        <v>3702</v>
      </c>
      <c r="F188" s="492">
        <v>1497</v>
      </c>
      <c r="G188" s="492">
        <v>2016</v>
      </c>
      <c r="H188" s="492">
        <v>2016</v>
      </c>
      <c r="I188" s="495" t="s">
        <v>3888</v>
      </c>
      <c r="J188" s="549" t="s">
        <v>1518</v>
      </c>
      <c r="K188" s="591" t="s">
        <v>1946</v>
      </c>
      <c r="L188" s="629" t="s">
        <v>1947</v>
      </c>
      <c r="M188" s="492">
        <v>5</v>
      </c>
      <c r="N188" s="492">
        <v>5</v>
      </c>
      <c r="O188" s="492">
        <v>5</v>
      </c>
      <c r="P188" s="502" t="s">
        <v>1521</v>
      </c>
      <c r="Q188" s="503">
        <v>43361</v>
      </c>
      <c r="R188" s="504">
        <v>42518</v>
      </c>
      <c r="S188" s="592" t="s">
        <v>3486</v>
      </c>
      <c r="T188" s="492">
        <v>10012275527</v>
      </c>
      <c r="U188" s="593">
        <v>5</v>
      </c>
      <c r="V188" s="510">
        <v>214866</v>
      </c>
      <c r="W188" s="492" t="s">
        <v>3411</v>
      </c>
      <c r="X188" s="577">
        <v>44123</v>
      </c>
      <c r="Y188" s="513">
        <v>44853</v>
      </c>
      <c r="Z188" s="510">
        <v>11101000608</v>
      </c>
      <c r="AA188" s="502" t="s">
        <v>3412</v>
      </c>
      <c r="AB188" s="577">
        <v>45347</v>
      </c>
      <c r="AC188" s="515">
        <v>45713</v>
      </c>
      <c r="AD188" s="510">
        <v>13061001309</v>
      </c>
      <c r="AE188" s="495" t="s">
        <v>3412</v>
      </c>
      <c r="AF188" s="577">
        <v>45115</v>
      </c>
      <c r="AG188" s="515">
        <v>45481</v>
      </c>
      <c r="AH188" s="517">
        <v>4227122000010</v>
      </c>
      <c r="AI188" s="495" t="s">
        <v>3435</v>
      </c>
      <c r="AJ188" s="577">
        <v>44926</v>
      </c>
      <c r="AK188" s="513">
        <v>45290</v>
      </c>
      <c r="AL188" s="594" t="s">
        <v>3889</v>
      </c>
      <c r="AM188" s="520" t="e">
        <v>#N/A</v>
      </c>
      <c r="AN188" s="514" t="e">
        <v>#N/A</v>
      </c>
      <c r="AO188" s="510">
        <v>163730913</v>
      </c>
      <c r="AP188" s="594" t="s">
        <v>3889</v>
      </c>
      <c r="AQ188" s="520">
        <v>44926</v>
      </c>
      <c r="AR188" s="513">
        <v>45291</v>
      </c>
      <c r="AS188" s="595">
        <v>52060027</v>
      </c>
      <c r="AT188" s="496" t="s">
        <v>1948</v>
      </c>
      <c r="AU188" s="596">
        <v>3193617457</v>
      </c>
      <c r="AV188" s="596">
        <v>3193617457</v>
      </c>
      <c r="AW188" s="502" t="s">
        <v>3890</v>
      </c>
      <c r="AX188" s="597" t="s">
        <v>3891</v>
      </c>
      <c r="AY188" s="655"/>
      <c r="AZ188" s="496"/>
      <c r="BA188" s="596">
        <v>3162780030</v>
      </c>
      <c r="BB188" s="495"/>
      <c r="BC188" s="495"/>
      <c r="BD188" s="655"/>
      <c r="BE188" s="496"/>
      <c r="BF188" s="596"/>
      <c r="BG188" s="495"/>
      <c r="BH188" s="495"/>
      <c r="BI188" s="493" t="s">
        <v>3256</v>
      </c>
      <c r="BJ188" s="493"/>
      <c r="BK188" s="56">
        <v>876</v>
      </c>
      <c r="BL188" s="644" t="s">
        <v>3982</v>
      </c>
    </row>
    <row r="189" spans="1:64" ht="11.25" customHeight="1" x14ac:dyDescent="0.25">
      <c r="A189" s="487">
        <v>929</v>
      </c>
      <c r="B189" s="488" t="s">
        <v>2305</v>
      </c>
      <c r="C189" s="495" t="s">
        <v>1765</v>
      </c>
      <c r="D189" s="495" t="s">
        <v>3730</v>
      </c>
      <c r="E189" s="495" t="s">
        <v>3702</v>
      </c>
      <c r="F189" s="492">
        <v>1798</v>
      </c>
      <c r="G189" s="492">
        <v>2019</v>
      </c>
      <c r="H189" s="492">
        <v>2020</v>
      </c>
      <c r="I189" s="502" t="s">
        <v>3456</v>
      </c>
      <c r="J189" s="502" t="s">
        <v>1518</v>
      </c>
      <c r="K189" s="73" t="s">
        <v>2306</v>
      </c>
      <c r="L189" s="73" t="s">
        <v>2307</v>
      </c>
      <c r="M189" s="492">
        <v>7</v>
      </c>
      <c r="N189" s="492">
        <v>7</v>
      </c>
      <c r="O189" s="492">
        <v>5</v>
      </c>
      <c r="P189" s="495" t="s">
        <v>1521</v>
      </c>
      <c r="Q189" s="503">
        <v>43746</v>
      </c>
      <c r="R189" s="504">
        <v>43725</v>
      </c>
      <c r="S189" s="592" t="s">
        <v>2954</v>
      </c>
      <c r="T189" s="74">
        <v>10019234019</v>
      </c>
      <c r="U189" s="593">
        <v>7</v>
      </c>
      <c r="V189" s="510">
        <v>407170</v>
      </c>
      <c r="W189" s="492" t="s">
        <v>3411</v>
      </c>
      <c r="X189" s="577">
        <v>45293</v>
      </c>
      <c r="Y189" s="513">
        <v>46024</v>
      </c>
      <c r="Z189" s="510">
        <v>11101000608</v>
      </c>
      <c r="AA189" s="502" t="s">
        <v>3412</v>
      </c>
      <c r="AB189" s="577">
        <v>45347</v>
      </c>
      <c r="AC189" s="515">
        <v>45713</v>
      </c>
      <c r="AD189" s="510">
        <v>13061001309</v>
      </c>
      <c r="AE189" s="495" t="s">
        <v>3412</v>
      </c>
      <c r="AF189" s="577">
        <v>45115</v>
      </c>
      <c r="AG189" s="515">
        <v>45481</v>
      </c>
      <c r="AH189" s="517">
        <v>85988648</v>
      </c>
      <c r="AI189" s="495" t="s">
        <v>3419</v>
      </c>
      <c r="AJ189" s="577">
        <v>45115</v>
      </c>
      <c r="AK189" s="513">
        <v>45481</v>
      </c>
      <c r="AL189" s="594" t="s">
        <v>3745</v>
      </c>
      <c r="AM189" s="520">
        <v>45433</v>
      </c>
      <c r="AN189" s="514">
        <v>45493</v>
      </c>
      <c r="AO189" s="510">
        <v>167039867</v>
      </c>
      <c r="AP189" s="594" t="s">
        <v>3745</v>
      </c>
      <c r="AQ189" s="520">
        <v>45116</v>
      </c>
      <c r="AR189" s="513">
        <v>45482</v>
      </c>
      <c r="AS189" s="595">
        <v>41713624</v>
      </c>
      <c r="AT189" s="505" t="s">
        <v>3351</v>
      </c>
      <c r="AU189" s="596"/>
      <c r="AV189" s="596">
        <v>3105698774</v>
      </c>
      <c r="AW189" s="502" t="s">
        <v>3892</v>
      </c>
      <c r="AX189" s="597" t="s">
        <v>3893</v>
      </c>
      <c r="AY189" s="598">
        <v>80766328</v>
      </c>
      <c r="AZ189" s="505" t="s">
        <v>3353</v>
      </c>
      <c r="BA189" s="596">
        <v>3105698774</v>
      </c>
      <c r="BB189" s="495" t="s">
        <v>3892</v>
      </c>
      <c r="BC189" s="495" t="s">
        <v>3894</v>
      </c>
      <c r="BD189" s="598"/>
      <c r="BE189" s="505"/>
      <c r="BF189" s="596"/>
      <c r="BG189" s="495"/>
      <c r="BH189" s="495"/>
      <c r="BI189" s="493" t="s">
        <v>3256</v>
      </c>
      <c r="BJ189" s="493"/>
      <c r="BK189" s="56">
        <v>929</v>
      </c>
      <c r="BL189" s="644" t="s">
        <v>3981</v>
      </c>
    </row>
    <row r="190" spans="1:64" ht="11.25" customHeight="1" x14ac:dyDescent="0.25">
      <c r="A190" s="487">
        <v>381</v>
      </c>
      <c r="B190" s="489" t="s">
        <v>3342</v>
      </c>
      <c r="C190" s="495" t="s">
        <v>2434</v>
      </c>
      <c r="D190" s="496" t="s">
        <v>3601</v>
      </c>
      <c r="E190" s="496" t="s">
        <v>3409</v>
      </c>
      <c r="F190" s="493">
        <v>5193</v>
      </c>
      <c r="G190" s="493">
        <v>2023</v>
      </c>
      <c r="H190" s="493">
        <v>2023</v>
      </c>
      <c r="I190" s="496" t="s">
        <v>3410</v>
      </c>
      <c r="J190" s="496" t="s">
        <v>1496</v>
      </c>
      <c r="K190" s="599" t="s">
        <v>3895</v>
      </c>
      <c r="L190" s="505" t="s">
        <v>3896</v>
      </c>
      <c r="M190" s="493">
        <v>41</v>
      </c>
      <c r="N190" s="493">
        <v>40</v>
      </c>
      <c r="O190" s="493">
        <v>3</v>
      </c>
      <c r="P190" s="505" t="s">
        <v>1487</v>
      </c>
      <c r="Q190" s="506">
        <v>45156</v>
      </c>
      <c r="R190" s="507">
        <v>45148</v>
      </c>
      <c r="S190" s="600" t="s">
        <v>2954</v>
      </c>
      <c r="T190" s="493">
        <v>10029745187</v>
      </c>
      <c r="U190" s="601">
        <v>41</v>
      </c>
      <c r="V190" s="510">
        <v>382020</v>
      </c>
      <c r="W190" s="492" t="s">
        <v>3411</v>
      </c>
      <c r="X190" s="577">
        <v>45156</v>
      </c>
      <c r="Y190" s="513">
        <v>45887</v>
      </c>
      <c r="Z190" s="510">
        <v>11101000608</v>
      </c>
      <c r="AA190" s="502" t="s">
        <v>3412</v>
      </c>
      <c r="AB190" s="577">
        <v>45347</v>
      </c>
      <c r="AC190" s="515">
        <v>45713</v>
      </c>
      <c r="AD190" s="510">
        <v>13061001309</v>
      </c>
      <c r="AE190" s="495" t="s">
        <v>3412</v>
      </c>
      <c r="AF190" s="577">
        <v>45149</v>
      </c>
      <c r="AG190" s="515">
        <v>45481</v>
      </c>
      <c r="AH190" s="517">
        <v>85888518</v>
      </c>
      <c r="AI190" s="495" t="s">
        <v>3419</v>
      </c>
      <c r="AJ190" s="577">
        <v>45114</v>
      </c>
      <c r="AK190" s="513">
        <v>45479</v>
      </c>
      <c r="AL190" s="594" t="s">
        <v>3420</v>
      </c>
      <c r="AM190" s="520">
        <v>45415</v>
      </c>
      <c r="AN190" s="514">
        <v>45475</v>
      </c>
      <c r="AO190" s="510" t="s">
        <v>1769</v>
      </c>
      <c r="AP190" s="594" t="s">
        <v>1769</v>
      </c>
      <c r="AQ190" s="520">
        <v>45148</v>
      </c>
      <c r="AR190" s="513">
        <v>45868</v>
      </c>
      <c r="AS190" s="602">
        <v>19123265</v>
      </c>
      <c r="AT190" s="505" t="s">
        <v>1537</v>
      </c>
      <c r="AU190" s="532">
        <v>3118830</v>
      </c>
      <c r="AV190" s="532">
        <v>3203001319</v>
      </c>
      <c r="AW190" s="532" t="s">
        <v>3440</v>
      </c>
      <c r="AX190" s="650" t="s">
        <v>3503</v>
      </c>
      <c r="AY190" s="567"/>
      <c r="AZ190" s="567"/>
      <c r="BA190" s="567"/>
      <c r="BB190" s="567"/>
      <c r="BC190" s="567"/>
      <c r="BD190" s="567"/>
      <c r="BE190" s="567"/>
      <c r="BF190" s="567"/>
      <c r="BG190" s="567"/>
      <c r="BH190" s="567"/>
      <c r="BI190" s="493" t="s">
        <v>3265</v>
      </c>
      <c r="BJ190" s="493"/>
      <c r="BK190" s="56">
        <v>381</v>
      </c>
      <c r="BL190" s="644" t="s">
        <v>3981</v>
      </c>
    </row>
    <row r="191" spans="1:64" ht="11.25" customHeight="1" x14ac:dyDescent="0.25">
      <c r="A191" s="487">
        <v>385</v>
      </c>
      <c r="B191" s="489" t="s">
        <v>3343</v>
      </c>
      <c r="C191" s="495" t="s">
        <v>1509</v>
      </c>
      <c r="D191" s="496" t="s">
        <v>3601</v>
      </c>
      <c r="E191" s="496" t="s">
        <v>3409</v>
      </c>
      <c r="F191" s="493">
        <v>5193</v>
      </c>
      <c r="G191" s="493">
        <v>2023</v>
      </c>
      <c r="H191" s="493">
        <v>2023</v>
      </c>
      <c r="I191" s="496" t="s">
        <v>3410</v>
      </c>
      <c r="J191" s="496" t="s">
        <v>1496</v>
      </c>
      <c r="K191" s="599" t="s">
        <v>3897</v>
      </c>
      <c r="L191" s="505" t="s">
        <v>3898</v>
      </c>
      <c r="M191" s="493">
        <v>40</v>
      </c>
      <c r="N191" s="493">
        <v>40</v>
      </c>
      <c r="O191" s="493">
        <v>3</v>
      </c>
      <c r="P191" s="505" t="s">
        <v>1487</v>
      </c>
      <c r="Q191" s="506">
        <v>45092</v>
      </c>
      <c r="R191" s="507">
        <v>45083</v>
      </c>
      <c r="S191" s="600" t="s">
        <v>2954</v>
      </c>
      <c r="T191" s="493">
        <v>10029276511</v>
      </c>
      <c r="U191" s="601">
        <v>40</v>
      </c>
      <c r="V191" s="510">
        <v>370365</v>
      </c>
      <c r="W191" s="492" t="s">
        <v>3411</v>
      </c>
      <c r="X191" s="577">
        <v>45092</v>
      </c>
      <c r="Y191" s="513">
        <v>45823</v>
      </c>
      <c r="Z191" s="510">
        <v>11101000608</v>
      </c>
      <c r="AA191" s="502" t="s">
        <v>3872</v>
      </c>
      <c r="AB191" s="577">
        <v>45347</v>
      </c>
      <c r="AC191" s="515">
        <v>45713</v>
      </c>
      <c r="AD191" s="510">
        <v>13061001309</v>
      </c>
      <c r="AE191" s="495" t="s">
        <v>3412</v>
      </c>
      <c r="AF191" s="577">
        <v>45115</v>
      </c>
      <c r="AG191" s="515">
        <v>45481</v>
      </c>
      <c r="AH191" s="517">
        <v>150011525750100</v>
      </c>
      <c r="AI191" s="495" t="s">
        <v>3426</v>
      </c>
      <c r="AJ191" s="613">
        <v>45449</v>
      </c>
      <c r="AK191" s="525">
        <v>45813</v>
      </c>
      <c r="AL191" s="594" t="s">
        <v>3420</v>
      </c>
      <c r="AM191" s="520">
        <v>45456</v>
      </c>
      <c r="AN191" s="514">
        <v>45516</v>
      </c>
      <c r="AO191" s="510" t="s">
        <v>1769</v>
      </c>
      <c r="AP191" s="594" t="s">
        <v>1769</v>
      </c>
      <c r="AQ191" s="520">
        <v>45083</v>
      </c>
      <c r="AR191" s="513">
        <v>45814</v>
      </c>
      <c r="AS191" s="602">
        <v>19123265</v>
      </c>
      <c r="AT191" s="505" t="s">
        <v>1537</v>
      </c>
      <c r="AU191" s="532">
        <v>3118830</v>
      </c>
      <c r="AV191" s="532">
        <v>3203001319</v>
      </c>
      <c r="AW191" s="532" t="s">
        <v>3440</v>
      </c>
      <c r="AX191" s="650" t="s">
        <v>3503</v>
      </c>
      <c r="AY191" s="567">
        <v>79425231</v>
      </c>
      <c r="AZ191" s="567" t="s">
        <v>3354</v>
      </c>
      <c r="BA191" s="567">
        <v>3113184592</v>
      </c>
      <c r="BB191" s="567" t="s">
        <v>3899</v>
      </c>
      <c r="BC191" s="567"/>
      <c r="BD191" s="567"/>
      <c r="BE191" s="567"/>
      <c r="BF191" s="567"/>
      <c r="BG191" s="567"/>
      <c r="BH191" s="567"/>
      <c r="BI191" s="493" t="s">
        <v>3265</v>
      </c>
      <c r="BJ191" s="493"/>
      <c r="BK191" s="56">
        <v>385</v>
      </c>
      <c r="BL191" s="644" t="s">
        <v>3981</v>
      </c>
    </row>
    <row r="192" spans="1:64" ht="11.25" customHeight="1" x14ac:dyDescent="0.25">
      <c r="A192" s="487">
        <v>474</v>
      </c>
      <c r="B192" s="489" t="s">
        <v>3344</v>
      </c>
      <c r="C192" s="495" t="s">
        <v>1509</v>
      </c>
      <c r="D192" s="496" t="s">
        <v>3601</v>
      </c>
      <c r="E192" s="496" t="s">
        <v>3409</v>
      </c>
      <c r="F192" s="493">
        <v>5193</v>
      </c>
      <c r="G192" s="493">
        <v>2023</v>
      </c>
      <c r="H192" s="493">
        <v>2023</v>
      </c>
      <c r="I192" s="496" t="s">
        <v>3410</v>
      </c>
      <c r="J192" s="496" t="s">
        <v>1496</v>
      </c>
      <c r="K192" s="599" t="s">
        <v>3900</v>
      </c>
      <c r="L192" s="505" t="s">
        <v>3901</v>
      </c>
      <c r="M192" s="493">
        <v>41</v>
      </c>
      <c r="N192" s="493">
        <v>42</v>
      </c>
      <c r="O192" s="493">
        <v>3</v>
      </c>
      <c r="P192" s="505" t="s">
        <v>1487</v>
      </c>
      <c r="Q192" s="506">
        <v>45092</v>
      </c>
      <c r="R192" s="507">
        <v>45072</v>
      </c>
      <c r="S192" s="600" t="s">
        <v>2954</v>
      </c>
      <c r="T192" s="493">
        <v>10029203914</v>
      </c>
      <c r="U192" s="601">
        <v>41</v>
      </c>
      <c r="V192" s="510">
        <v>370367</v>
      </c>
      <c r="W192" s="492" t="s">
        <v>3411</v>
      </c>
      <c r="X192" s="577">
        <v>45092</v>
      </c>
      <c r="Y192" s="513">
        <v>45823</v>
      </c>
      <c r="Z192" s="510">
        <v>11101000608</v>
      </c>
      <c r="AA192" s="502" t="s">
        <v>3872</v>
      </c>
      <c r="AB192" s="577">
        <v>45347</v>
      </c>
      <c r="AC192" s="515">
        <v>45713</v>
      </c>
      <c r="AD192" s="510">
        <v>13061001309</v>
      </c>
      <c r="AE192" s="495" t="s">
        <v>3412</v>
      </c>
      <c r="AF192" s="577">
        <v>45115</v>
      </c>
      <c r="AG192" s="515">
        <v>45481</v>
      </c>
      <c r="AH192" s="517">
        <v>150011514590100</v>
      </c>
      <c r="AI192" s="495" t="s">
        <v>3426</v>
      </c>
      <c r="AJ192" s="613">
        <v>45438</v>
      </c>
      <c r="AK192" s="525">
        <v>45802</v>
      </c>
      <c r="AL192" s="594" t="s">
        <v>3420</v>
      </c>
      <c r="AM192" s="520">
        <v>45415</v>
      </c>
      <c r="AN192" s="514">
        <v>45475</v>
      </c>
      <c r="AO192" s="510" t="s">
        <v>1769</v>
      </c>
      <c r="AP192" s="594" t="s">
        <v>1769</v>
      </c>
      <c r="AQ192" s="520">
        <v>45072</v>
      </c>
      <c r="AR192" s="513">
        <v>45803</v>
      </c>
      <c r="AS192" s="602">
        <v>52493549</v>
      </c>
      <c r="AT192" s="505" t="s">
        <v>1711</v>
      </c>
      <c r="AU192" s="532">
        <v>3118830</v>
      </c>
      <c r="AV192" s="532">
        <v>3203001319</v>
      </c>
      <c r="AW192" s="532" t="s">
        <v>3440</v>
      </c>
      <c r="AX192" s="650" t="s">
        <v>3495</v>
      </c>
      <c r="AY192" s="567"/>
      <c r="AZ192" s="567"/>
      <c r="BA192" s="567"/>
      <c r="BB192" s="567"/>
      <c r="BC192" s="567"/>
      <c r="BD192" s="567"/>
      <c r="BE192" s="567"/>
      <c r="BF192" s="567"/>
      <c r="BG192" s="567"/>
      <c r="BH192" s="567"/>
      <c r="BI192" s="493" t="s">
        <v>3265</v>
      </c>
      <c r="BJ192" s="493"/>
      <c r="BK192" s="56">
        <v>474</v>
      </c>
      <c r="BL192" s="644" t="s">
        <v>3981</v>
      </c>
    </row>
    <row r="193" spans="1:64" ht="11.25" customHeight="1" x14ac:dyDescent="0.25">
      <c r="A193" s="487">
        <v>991</v>
      </c>
      <c r="B193" s="489" t="s">
        <v>3902</v>
      </c>
      <c r="C193" s="495" t="s">
        <v>1524</v>
      </c>
      <c r="D193" s="495" t="s">
        <v>3903</v>
      </c>
      <c r="E193" s="495" t="s">
        <v>3695</v>
      </c>
      <c r="F193" s="492">
        <v>2298</v>
      </c>
      <c r="G193" s="492">
        <v>2023</v>
      </c>
      <c r="H193" s="492">
        <v>2024</v>
      </c>
      <c r="I193" s="495" t="s">
        <v>3456</v>
      </c>
      <c r="J193" s="495" t="s">
        <v>1525</v>
      </c>
      <c r="K193" s="591" t="s">
        <v>3904</v>
      </c>
      <c r="L193" s="505" t="s">
        <v>3905</v>
      </c>
      <c r="M193" s="492">
        <v>5</v>
      </c>
      <c r="N193" s="492">
        <v>5</v>
      </c>
      <c r="O193" s="492">
        <v>4</v>
      </c>
      <c r="P193" s="502" t="s">
        <v>1487</v>
      </c>
      <c r="Q193" s="503">
        <v>45156</v>
      </c>
      <c r="R193" s="504">
        <v>45135</v>
      </c>
      <c r="S193" s="592" t="s">
        <v>2954</v>
      </c>
      <c r="T193" s="492">
        <v>10029656149</v>
      </c>
      <c r="U193" s="593">
        <v>5</v>
      </c>
      <c r="V193" s="510">
        <v>382021</v>
      </c>
      <c r="W193" s="492" t="s">
        <v>3411</v>
      </c>
      <c r="X193" s="577">
        <v>45156</v>
      </c>
      <c r="Y193" s="513">
        <v>45887</v>
      </c>
      <c r="Z193" s="510">
        <v>11101000608</v>
      </c>
      <c r="AA193" s="502" t="s">
        <v>3412</v>
      </c>
      <c r="AB193" s="577">
        <v>45347</v>
      </c>
      <c r="AC193" s="515">
        <v>45713</v>
      </c>
      <c r="AD193" s="510">
        <v>13061001309</v>
      </c>
      <c r="AE193" s="495" t="s">
        <v>3412</v>
      </c>
      <c r="AF193" s="577">
        <v>45138</v>
      </c>
      <c r="AG193" s="515">
        <v>45481</v>
      </c>
      <c r="AH193" s="517">
        <v>9310006716201</v>
      </c>
      <c r="AI193" s="495" t="s">
        <v>3426</v>
      </c>
      <c r="AJ193" s="577">
        <v>45135</v>
      </c>
      <c r="AK193" s="513">
        <v>45500</v>
      </c>
      <c r="AL193" s="594" t="s">
        <v>1769</v>
      </c>
      <c r="AM193" s="520" t="e">
        <v>#N/A</v>
      </c>
      <c r="AN193" s="514" t="e">
        <v>#N/A</v>
      </c>
      <c r="AO193" s="510" t="s">
        <v>1769</v>
      </c>
      <c r="AP193" s="594" t="s">
        <v>1769</v>
      </c>
      <c r="AQ193" s="520">
        <v>45135</v>
      </c>
      <c r="AR193" s="513">
        <v>45866</v>
      </c>
      <c r="AS193" s="604">
        <v>800126471</v>
      </c>
      <c r="AT193" s="505" t="s">
        <v>3273</v>
      </c>
      <c r="AU193" s="596">
        <v>3118830</v>
      </c>
      <c r="AV193" s="603">
        <v>3203001319</v>
      </c>
      <c r="AW193" s="502" t="s">
        <v>3440</v>
      </c>
      <c r="AX193" s="651" t="s">
        <v>3441</v>
      </c>
      <c r="AY193" s="598"/>
      <c r="AZ193" s="505"/>
      <c r="BA193" s="603"/>
      <c r="BB193" s="496"/>
      <c r="BC193" s="496"/>
      <c r="BD193" s="598"/>
      <c r="BE193" s="505"/>
      <c r="BF193" s="603"/>
      <c r="BG193" s="496"/>
      <c r="BH193" s="496"/>
      <c r="BI193" s="493" t="s">
        <v>3375</v>
      </c>
      <c r="BJ193" s="493"/>
      <c r="BK193" s="606">
        <v>991</v>
      </c>
      <c r="BL193" s="644" t="s">
        <v>3981</v>
      </c>
    </row>
    <row r="194" spans="1:64" ht="11.25" customHeight="1" x14ac:dyDescent="0.25">
      <c r="A194" s="487">
        <v>992</v>
      </c>
      <c r="B194" s="488" t="s">
        <v>3906</v>
      </c>
      <c r="C194" s="495" t="s">
        <v>1524</v>
      </c>
      <c r="D194" s="495" t="s">
        <v>3903</v>
      </c>
      <c r="E194" s="495" t="s">
        <v>3695</v>
      </c>
      <c r="F194" s="492">
        <v>2298</v>
      </c>
      <c r="G194" s="492">
        <v>2023</v>
      </c>
      <c r="H194" s="492">
        <v>2024</v>
      </c>
      <c r="I194" s="495" t="s">
        <v>3456</v>
      </c>
      <c r="J194" s="495" t="s">
        <v>1525</v>
      </c>
      <c r="K194" s="591" t="s">
        <v>3907</v>
      </c>
      <c r="L194" s="502" t="s">
        <v>3908</v>
      </c>
      <c r="M194" s="492">
        <v>5</v>
      </c>
      <c r="N194" s="492">
        <v>5</v>
      </c>
      <c r="O194" s="492">
        <v>4</v>
      </c>
      <c r="P194" s="502" t="s">
        <v>1487</v>
      </c>
      <c r="Q194" s="503">
        <v>45156</v>
      </c>
      <c r="R194" s="504">
        <v>45148</v>
      </c>
      <c r="S194" s="592" t="s">
        <v>2954</v>
      </c>
      <c r="T194" s="492">
        <v>10029745734</v>
      </c>
      <c r="U194" s="593">
        <v>5</v>
      </c>
      <c r="V194" s="510">
        <v>382022</v>
      </c>
      <c r="W194" s="492" t="s">
        <v>3411</v>
      </c>
      <c r="X194" s="577">
        <v>45156</v>
      </c>
      <c r="Y194" s="513">
        <v>45887</v>
      </c>
      <c r="Z194" s="510">
        <v>11101000608</v>
      </c>
      <c r="AA194" s="502" t="s">
        <v>3412</v>
      </c>
      <c r="AB194" s="577">
        <v>45347</v>
      </c>
      <c r="AC194" s="515">
        <v>45713</v>
      </c>
      <c r="AD194" s="510">
        <v>13061001309</v>
      </c>
      <c r="AE194" s="495" t="s">
        <v>3412</v>
      </c>
      <c r="AF194" s="577">
        <v>45149</v>
      </c>
      <c r="AG194" s="515">
        <v>45481</v>
      </c>
      <c r="AH194" s="517">
        <v>931000719620100</v>
      </c>
      <c r="AI194" s="495" t="s">
        <v>3426</v>
      </c>
      <c r="AJ194" s="577">
        <v>45148</v>
      </c>
      <c r="AK194" s="513">
        <v>45513</v>
      </c>
      <c r="AL194" s="594" t="s">
        <v>3420</v>
      </c>
      <c r="AM194" s="520">
        <v>45428</v>
      </c>
      <c r="AN194" s="514">
        <v>45488</v>
      </c>
      <c r="AO194" s="510" t="s">
        <v>1769</v>
      </c>
      <c r="AP194" s="594" t="s">
        <v>1769</v>
      </c>
      <c r="AQ194" s="520">
        <v>45148</v>
      </c>
      <c r="AR194" s="513">
        <v>45879</v>
      </c>
      <c r="AS194" s="595">
        <v>800126471</v>
      </c>
      <c r="AT194" s="505" t="s">
        <v>3273</v>
      </c>
      <c r="AU194" s="596">
        <v>3118830</v>
      </c>
      <c r="AV194" s="596">
        <v>3203001319</v>
      </c>
      <c r="AW194" s="502" t="s">
        <v>3440</v>
      </c>
      <c r="AX194" s="648" t="s">
        <v>3441</v>
      </c>
      <c r="AY194" s="598"/>
      <c r="AZ194" s="505"/>
      <c r="BA194" s="596"/>
      <c r="BB194" s="502"/>
      <c r="BC194" s="495"/>
      <c r="BD194" s="598"/>
      <c r="BE194" s="505"/>
      <c r="BF194" s="596"/>
      <c r="BG194" s="495"/>
      <c r="BH194" s="495"/>
      <c r="BI194" s="493" t="s">
        <v>3375</v>
      </c>
      <c r="BJ194" s="493"/>
      <c r="BK194" s="606">
        <v>992</v>
      </c>
      <c r="BL194" s="644" t="s">
        <v>3981</v>
      </c>
    </row>
    <row r="195" spans="1:64" ht="11.25" customHeight="1" x14ac:dyDescent="0.25">
      <c r="A195" s="528">
        <v>993</v>
      </c>
      <c r="B195" s="488" t="s">
        <v>3909</v>
      </c>
      <c r="C195" s="495" t="s">
        <v>1524</v>
      </c>
      <c r="D195" s="495" t="s">
        <v>3903</v>
      </c>
      <c r="E195" s="495" t="s">
        <v>3695</v>
      </c>
      <c r="F195" s="492">
        <v>2298</v>
      </c>
      <c r="G195" s="492">
        <v>2023</v>
      </c>
      <c r="H195" s="492">
        <v>2024</v>
      </c>
      <c r="I195" s="495" t="s">
        <v>3456</v>
      </c>
      <c r="J195" s="495" t="s">
        <v>1525</v>
      </c>
      <c r="K195" s="591" t="s">
        <v>3910</v>
      </c>
      <c r="L195" s="502" t="s">
        <v>3911</v>
      </c>
      <c r="M195" s="492">
        <v>5</v>
      </c>
      <c r="N195" s="492">
        <v>5</v>
      </c>
      <c r="O195" s="492">
        <v>4</v>
      </c>
      <c r="P195" s="495" t="s">
        <v>1487</v>
      </c>
      <c r="Q195" s="503">
        <v>45156</v>
      </c>
      <c r="R195" s="504">
        <v>45148</v>
      </c>
      <c r="S195" s="592" t="s">
        <v>2954</v>
      </c>
      <c r="T195" s="492">
        <v>10029745538</v>
      </c>
      <c r="U195" s="593">
        <v>5</v>
      </c>
      <c r="V195" s="510">
        <v>382024</v>
      </c>
      <c r="W195" s="492" t="s">
        <v>3411</v>
      </c>
      <c r="X195" s="577">
        <v>45156</v>
      </c>
      <c r="Y195" s="515">
        <v>45887</v>
      </c>
      <c r="Z195" s="510">
        <v>11101000608</v>
      </c>
      <c r="AA195" s="502" t="s">
        <v>3412</v>
      </c>
      <c r="AB195" s="577">
        <v>45347</v>
      </c>
      <c r="AC195" s="515">
        <v>45713</v>
      </c>
      <c r="AD195" s="510">
        <v>13061001309</v>
      </c>
      <c r="AE195" s="495" t="s">
        <v>3412</v>
      </c>
      <c r="AF195" s="577">
        <v>45149</v>
      </c>
      <c r="AG195" s="515">
        <v>45481</v>
      </c>
      <c r="AH195" s="517">
        <v>9310007157701</v>
      </c>
      <c r="AI195" s="495" t="s">
        <v>3426</v>
      </c>
      <c r="AJ195" s="577">
        <v>45147</v>
      </c>
      <c r="AK195" s="513">
        <v>45512</v>
      </c>
      <c r="AL195" s="594" t="s">
        <v>3420</v>
      </c>
      <c r="AM195" s="520">
        <v>45415</v>
      </c>
      <c r="AN195" s="514">
        <v>45475</v>
      </c>
      <c r="AO195" s="510" t="s">
        <v>1769</v>
      </c>
      <c r="AP195" s="594" t="s">
        <v>1769</v>
      </c>
      <c r="AQ195" s="577">
        <v>45148</v>
      </c>
      <c r="AR195" s="513">
        <v>45879</v>
      </c>
      <c r="AS195" s="608">
        <v>800126471</v>
      </c>
      <c r="AT195" s="505" t="s">
        <v>3273</v>
      </c>
      <c r="AU195" s="596">
        <v>3118830</v>
      </c>
      <c r="AV195" s="596">
        <v>3203001319</v>
      </c>
      <c r="AW195" s="495" t="s">
        <v>3440</v>
      </c>
      <c r="AX195" s="495" t="s">
        <v>3441</v>
      </c>
      <c r="AY195" s="505"/>
      <c r="AZ195" s="505"/>
      <c r="BA195" s="609"/>
      <c r="BB195" s="495"/>
      <c r="BC195" s="495"/>
      <c r="BD195" s="505"/>
      <c r="BE195" s="505"/>
      <c r="BF195" s="609"/>
      <c r="BG195" s="495"/>
      <c r="BH195" s="495"/>
      <c r="BI195" s="493" t="s">
        <v>3375</v>
      </c>
      <c r="BJ195" s="493"/>
      <c r="BK195" s="606">
        <v>993</v>
      </c>
      <c r="BL195" s="644" t="s">
        <v>3981</v>
      </c>
    </row>
    <row r="196" spans="1:64" ht="11.25" customHeight="1" x14ac:dyDescent="0.25">
      <c r="A196" s="487">
        <v>480</v>
      </c>
      <c r="B196" s="488" t="s">
        <v>3355</v>
      </c>
      <c r="C196" s="495" t="s">
        <v>1502</v>
      </c>
      <c r="D196" s="495" t="s">
        <v>3631</v>
      </c>
      <c r="E196" s="495" t="s">
        <v>3409</v>
      </c>
      <c r="F196" s="492">
        <v>5123</v>
      </c>
      <c r="G196" s="492">
        <v>2023</v>
      </c>
      <c r="H196" s="492">
        <v>2023</v>
      </c>
      <c r="I196" s="495" t="s">
        <v>3410</v>
      </c>
      <c r="J196" s="495" t="s">
        <v>1496</v>
      </c>
      <c r="K196" s="591" t="s">
        <v>3912</v>
      </c>
      <c r="L196" s="502" t="s">
        <v>3913</v>
      </c>
      <c r="M196" s="492">
        <v>42</v>
      </c>
      <c r="N196" s="492">
        <v>40</v>
      </c>
      <c r="O196" s="492">
        <v>3</v>
      </c>
      <c r="P196" s="502" t="s">
        <v>1487</v>
      </c>
      <c r="Q196" s="503">
        <v>45175</v>
      </c>
      <c r="R196" s="504">
        <v>45161</v>
      </c>
      <c r="S196" s="592" t="s">
        <v>2954</v>
      </c>
      <c r="T196" s="492">
        <v>10029834575</v>
      </c>
      <c r="U196" s="593">
        <v>42</v>
      </c>
      <c r="V196" s="510">
        <v>385284</v>
      </c>
      <c r="W196" s="492" t="s">
        <v>3411</v>
      </c>
      <c r="X196" s="577">
        <v>45175</v>
      </c>
      <c r="Y196" s="513">
        <v>45906</v>
      </c>
      <c r="Z196" s="510">
        <v>11101000608</v>
      </c>
      <c r="AA196" s="502" t="s">
        <v>3412</v>
      </c>
      <c r="AB196" s="577">
        <v>45347</v>
      </c>
      <c r="AC196" s="515">
        <v>45713</v>
      </c>
      <c r="AD196" s="510">
        <v>13061001309</v>
      </c>
      <c r="AE196" s="495" t="s">
        <v>3412</v>
      </c>
      <c r="AF196" s="577">
        <v>45163</v>
      </c>
      <c r="AG196" s="515">
        <v>45481</v>
      </c>
      <c r="AH196" s="517">
        <v>931000759660100</v>
      </c>
      <c r="AI196" s="495" t="s">
        <v>3426</v>
      </c>
      <c r="AJ196" s="577">
        <v>45158</v>
      </c>
      <c r="AK196" s="513">
        <v>45523</v>
      </c>
      <c r="AL196" s="594" t="s">
        <v>3420</v>
      </c>
      <c r="AM196" s="520">
        <v>45415</v>
      </c>
      <c r="AN196" s="514">
        <v>45475</v>
      </c>
      <c r="AO196" s="510" t="s">
        <v>1769</v>
      </c>
      <c r="AP196" s="594" t="s">
        <v>1769</v>
      </c>
      <c r="AQ196" s="520">
        <v>45161</v>
      </c>
      <c r="AR196" s="513">
        <v>45892</v>
      </c>
      <c r="AS196" s="595">
        <v>52493549</v>
      </c>
      <c r="AT196" s="505" t="s">
        <v>1711</v>
      </c>
      <c r="AU196" s="596">
        <v>3118830</v>
      </c>
      <c r="AV196" s="596">
        <v>3203001319</v>
      </c>
      <c r="AW196" s="502" t="s">
        <v>3440</v>
      </c>
      <c r="AX196" s="597" t="s">
        <v>3441</v>
      </c>
      <c r="AY196" s="598"/>
      <c r="AZ196" s="505"/>
      <c r="BA196" s="596"/>
      <c r="BB196" s="495"/>
      <c r="BC196" s="495"/>
      <c r="BD196" s="598"/>
      <c r="BE196" s="505"/>
      <c r="BF196" s="596"/>
      <c r="BG196" s="495"/>
      <c r="BH196" s="495"/>
      <c r="BI196" s="493" t="s">
        <v>3265</v>
      </c>
      <c r="BJ196" s="493"/>
      <c r="BK196" s="56">
        <v>480</v>
      </c>
      <c r="BL196" s="644" t="s">
        <v>3981</v>
      </c>
    </row>
    <row r="197" spans="1:64" ht="11.25" customHeight="1" x14ac:dyDescent="0.25">
      <c r="A197" s="487">
        <v>395</v>
      </c>
      <c r="B197" s="488" t="s">
        <v>3356</v>
      </c>
      <c r="C197" s="495" t="s">
        <v>1509</v>
      </c>
      <c r="D197" s="495" t="s">
        <v>3845</v>
      </c>
      <c r="E197" s="495" t="s">
        <v>3409</v>
      </c>
      <c r="F197" s="492">
        <v>5193</v>
      </c>
      <c r="G197" s="492">
        <v>2023</v>
      </c>
      <c r="H197" s="492">
        <v>2023</v>
      </c>
      <c r="I197" s="495" t="s">
        <v>3410</v>
      </c>
      <c r="J197" s="495" t="s">
        <v>1496</v>
      </c>
      <c r="K197" s="591" t="s">
        <v>3914</v>
      </c>
      <c r="L197" s="502" t="s">
        <v>3915</v>
      </c>
      <c r="M197" s="492">
        <v>36</v>
      </c>
      <c r="N197" s="492">
        <v>35</v>
      </c>
      <c r="O197" s="492">
        <v>2</v>
      </c>
      <c r="P197" s="502" t="s">
        <v>1487</v>
      </c>
      <c r="Q197" s="503">
        <v>45190</v>
      </c>
      <c r="R197" s="504">
        <v>45177</v>
      </c>
      <c r="S197" s="592" t="s">
        <v>2954</v>
      </c>
      <c r="T197" s="492">
        <v>10029970632</v>
      </c>
      <c r="U197" s="593">
        <v>36</v>
      </c>
      <c r="V197" s="510">
        <v>388592</v>
      </c>
      <c r="W197" s="492" t="s">
        <v>3411</v>
      </c>
      <c r="X197" s="577">
        <v>45190</v>
      </c>
      <c r="Y197" s="513">
        <v>45921</v>
      </c>
      <c r="Z197" s="510">
        <v>11101000608</v>
      </c>
      <c r="AA197" s="502" t="s">
        <v>3412</v>
      </c>
      <c r="AB197" s="577">
        <v>45347</v>
      </c>
      <c r="AC197" s="515">
        <v>45713</v>
      </c>
      <c r="AD197" s="510">
        <v>13061001309</v>
      </c>
      <c r="AE197" s="495" t="s">
        <v>3412</v>
      </c>
      <c r="AF197" s="577">
        <v>45182</v>
      </c>
      <c r="AG197" s="515">
        <v>45481</v>
      </c>
      <c r="AH197" s="517">
        <v>86067618</v>
      </c>
      <c r="AI197" s="495" t="s">
        <v>3419</v>
      </c>
      <c r="AJ197" s="577">
        <v>45176</v>
      </c>
      <c r="AK197" s="513">
        <v>45541</v>
      </c>
      <c r="AL197" s="594" t="s">
        <v>1769</v>
      </c>
      <c r="AM197" s="520" t="e">
        <v>#N/A</v>
      </c>
      <c r="AN197" s="514" t="e">
        <v>#N/A</v>
      </c>
      <c r="AO197" s="510" t="s">
        <v>1769</v>
      </c>
      <c r="AP197" s="594" t="s">
        <v>1769</v>
      </c>
      <c r="AQ197" s="520">
        <v>45177</v>
      </c>
      <c r="AR197" s="513">
        <v>45908</v>
      </c>
      <c r="AS197" s="595">
        <v>19123265</v>
      </c>
      <c r="AT197" s="505" t="s">
        <v>1537</v>
      </c>
      <c r="AU197" s="596">
        <v>3118830</v>
      </c>
      <c r="AV197" s="596">
        <v>3203001319</v>
      </c>
      <c r="AW197" s="502" t="s">
        <v>3440</v>
      </c>
      <c r="AX197" s="597" t="s">
        <v>3503</v>
      </c>
      <c r="AY197" s="598"/>
      <c r="AZ197" s="505"/>
      <c r="BA197" s="596"/>
      <c r="BB197" s="495"/>
      <c r="BC197" s="495"/>
      <c r="BD197" s="598"/>
      <c r="BE197" s="505"/>
      <c r="BF197" s="596"/>
      <c r="BG197" s="495"/>
      <c r="BH197" s="495"/>
      <c r="BI197" s="493" t="s">
        <v>3265</v>
      </c>
      <c r="BJ197" s="493"/>
      <c r="BK197" s="56">
        <v>395</v>
      </c>
      <c r="BL197" s="644" t="s">
        <v>3981</v>
      </c>
    </row>
    <row r="198" spans="1:64" ht="11.25" customHeight="1" x14ac:dyDescent="0.25">
      <c r="A198" s="487">
        <v>98</v>
      </c>
      <c r="B198" s="488" t="s">
        <v>3357</v>
      </c>
      <c r="C198" s="495" t="s">
        <v>1509</v>
      </c>
      <c r="D198" s="495" t="s">
        <v>3845</v>
      </c>
      <c r="E198" s="495" t="s">
        <v>3409</v>
      </c>
      <c r="F198" s="492">
        <v>5193</v>
      </c>
      <c r="G198" s="492">
        <v>2023</v>
      </c>
      <c r="H198" s="492">
        <v>2023</v>
      </c>
      <c r="I198" s="495" t="s">
        <v>3410</v>
      </c>
      <c r="J198" s="495" t="s">
        <v>1496</v>
      </c>
      <c r="K198" s="591" t="s">
        <v>3916</v>
      </c>
      <c r="L198" s="502" t="s">
        <v>3917</v>
      </c>
      <c r="M198" s="492">
        <v>35</v>
      </c>
      <c r="N198" s="492">
        <v>35</v>
      </c>
      <c r="O198" s="492">
        <v>2</v>
      </c>
      <c r="P198" s="502" t="s">
        <v>1487</v>
      </c>
      <c r="Q198" s="503">
        <v>45190</v>
      </c>
      <c r="R198" s="504">
        <v>45177</v>
      </c>
      <c r="S198" s="592" t="s">
        <v>2954</v>
      </c>
      <c r="T198" s="492">
        <v>10029970550</v>
      </c>
      <c r="U198" s="593">
        <v>36</v>
      </c>
      <c r="V198" s="510">
        <v>388589</v>
      </c>
      <c r="W198" s="492" t="s">
        <v>3411</v>
      </c>
      <c r="X198" s="577">
        <v>45190</v>
      </c>
      <c r="Y198" s="513">
        <v>45921</v>
      </c>
      <c r="Z198" s="510">
        <v>11101000608</v>
      </c>
      <c r="AA198" s="502" t="s">
        <v>3412</v>
      </c>
      <c r="AB198" s="577">
        <v>45347</v>
      </c>
      <c r="AC198" s="515">
        <v>45713</v>
      </c>
      <c r="AD198" s="510">
        <v>13061001309</v>
      </c>
      <c r="AE198" s="495" t="s">
        <v>3412</v>
      </c>
      <c r="AF198" s="577">
        <v>45181</v>
      </c>
      <c r="AG198" s="515">
        <v>45481</v>
      </c>
      <c r="AH198" s="517">
        <v>86067633</v>
      </c>
      <c r="AI198" s="495" t="s">
        <v>3419</v>
      </c>
      <c r="AJ198" s="577">
        <v>45186</v>
      </c>
      <c r="AK198" s="513">
        <v>45551</v>
      </c>
      <c r="AL198" s="594" t="s">
        <v>3420</v>
      </c>
      <c r="AM198" s="520">
        <v>45436</v>
      </c>
      <c r="AN198" s="514">
        <v>45496</v>
      </c>
      <c r="AO198" s="510" t="s">
        <v>1769</v>
      </c>
      <c r="AP198" s="594" t="s">
        <v>1769</v>
      </c>
      <c r="AQ198" s="520">
        <v>45177</v>
      </c>
      <c r="AR198" s="513">
        <v>45908</v>
      </c>
      <c r="AS198" s="595">
        <v>19123265</v>
      </c>
      <c r="AT198" s="505" t="s">
        <v>1537</v>
      </c>
      <c r="AU198" s="596">
        <v>3118830</v>
      </c>
      <c r="AV198" s="596">
        <v>3203001319</v>
      </c>
      <c r="AW198" s="495" t="s">
        <v>3440</v>
      </c>
      <c r="AX198" s="495" t="s">
        <v>3503</v>
      </c>
      <c r="AY198" s="598"/>
      <c r="AZ198" s="505"/>
      <c r="BA198" s="596"/>
      <c r="BB198" s="495"/>
      <c r="BC198" s="495"/>
      <c r="BD198" s="598"/>
      <c r="BE198" s="505"/>
      <c r="BF198" s="596"/>
      <c r="BG198" s="495"/>
      <c r="BH198" s="495"/>
      <c r="BI198" s="493" t="s">
        <v>3265</v>
      </c>
      <c r="BJ198" s="493"/>
      <c r="BK198" s="56">
        <v>98</v>
      </c>
      <c r="BL198" s="644" t="s">
        <v>3981</v>
      </c>
    </row>
    <row r="199" spans="1:64" ht="11.25" customHeight="1" x14ac:dyDescent="0.25">
      <c r="A199" s="487">
        <v>987</v>
      </c>
      <c r="B199" s="488" t="s">
        <v>3358</v>
      </c>
      <c r="C199" s="495" t="s">
        <v>1565</v>
      </c>
      <c r="D199" s="495" t="s">
        <v>3726</v>
      </c>
      <c r="E199" s="495" t="s">
        <v>3702</v>
      </c>
      <c r="F199" s="492">
        <v>1598</v>
      </c>
      <c r="G199" s="492">
        <v>2023</v>
      </c>
      <c r="H199" s="492">
        <v>2024</v>
      </c>
      <c r="I199" s="495" t="s">
        <v>3636</v>
      </c>
      <c r="J199" s="495" t="s">
        <v>1518</v>
      </c>
      <c r="K199" s="591" t="s">
        <v>3918</v>
      </c>
      <c r="L199" s="502" t="s">
        <v>3919</v>
      </c>
      <c r="M199" s="492">
        <v>5</v>
      </c>
      <c r="N199" s="492">
        <v>5</v>
      </c>
      <c r="O199" s="492">
        <v>5</v>
      </c>
      <c r="P199" s="502" t="s">
        <v>1521</v>
      </c>
      <c r="Q199" s="503">
        <v>45197</v>
      </c>
      <c r="R199" s="504">
        <v>45167</v>
      </c>
      <c r="S199" s="592" t="s">
        <v>2954</v>
      </c>
      <c r="T199" s="492">
        <v>10029881685</v>
      </c>
      <c r="U199" s="593">
        <v>5</v>
      </c>
      <c r="V199" s="510">
        <v>389887</v>
      </c>
      <c r="W199" s="492" t="s">
        <v>3411</v>
      </c>
      <c r="X199" s="577">
        <v>45197</v>
      </c>
      <c r="Y199" s="513">
        <v>45928</v>
      </c>
      <c r="Z199" s="510">
        <v>11101000608</v>
      </c>
      <c r="AA199" s="502" t="s">
        <v>3412</v>
      </c>
      <c r="AB199" s="577">
        <v>45347</v>
      </c>
      <c r="AC199" s="515">
        <v>45713</v>
      </c>
      <c r="AD199" s="510">
        <v>13061001309</v>
      </c>
      <c r="AE199" s="495" t="s">
        <v>3412</v>
      </c>
      <c r="AF199" s="577">
        <v>45184</v>
      </c>
      <c r="AG199" s="515">
        <v>45481</v>
      </c>
      <c r="AH199" s="517">
        <v>150511575070100</v>
      </c>
      <c r="AI199" s="495" t="s">
        <v>3426</v>
      </c>
      <c r="AJ199" s="613">
        <v>45433</v>
      </c>
      <c r="AK199" s="525">
        <v>45797</v>
      </c>
      <c r="AL199" s="594" t="s">
        <v>1769</v>
      </c>
      <c r="AM199" s="520" t="e">
        <v>#N/A</v>
      </c>
      <c r="AN199" s="514" t="e">
        <v>#N/A</v>
      </c>
      <c r="AO199" s="510" t="s">
        <v>1769</v>
      </c>
      <c r="AP199" s="594" t="s">
        <v>1769</v>
      </c>
      <c r="AQ199" s="520">
        <v>45167</v>
      </c>
      <c r="AR199" s="513">
        <v>45898</v>
      </c>
      <c r="AS199" s="595">
        <v>79404121</v>
      </c>
      <c r="AT199" s="505" t="s">
        <v>3359</v>
      </c>
      <c r="AU199" s="596"/>
      <c r="AV199" s="596">
        <v>3142782033</v>
      </c>
      <c r="AW199" s="495" t="s">
        <v>3920</v>
      </c>
      <c r="AX199" s="495" t="s">
        <v>3921</v>
      </c>
      <c r="AY199" s="598"/>
      <c r="AZ199" s="505"/>
      <c r="BA199" s="596"/>
      <c r="BB199" s="495"/>
      <c r="BC199" s="495"/>
      <c r="BD199" s="598"/>
      <c r="BE199" s="505"/>
      <c r="BF199" s="596"/>
      <c r="BG199" s="495"/>
      <c r="BH199" s="495"/>
      <c r="BI199" s="493" t="s">
        <v>3256</v>
      </c>
      <c r="BJ199" s="493"/>
      <c r="BK199" s="56">
        <v>987</v>
      </c>
      <c r="BL199" s="644" t="s">
        <v>3981</v>
      </c>
    </row>
    <row r="200" spans="1:64" ht="11.25" customHeight="1" x14ac:dyDescent="0.25">
      <c r="A200" s="487">
        <v>594</v>
      </c>
      <c r="B200" s="488" t="s">
        <v>3922</v>
      </c>
      <c r="C200" s="495" t="s">
        <v>1490</v>
      </c>
      <c r="D200" s="495" t="s">
        <v>3923</v>
      </c>
      <c r="E200" s="495" t="s">
        <v>3702</v>
      </c>
      <c r="F200" s="492">
        <v>2199</v>
      </c>
      <c r="G200" s="492">
        <v>2023</v>
      </c>
      <c r="H200" s="492">
        <v>2024</v>
      </c>
      <c r="I200" s="495" t="s">
        <v>3924</v>
      </c>
      <c r="J200" s="495" t="s">
        <v>1518</v>
      </c>
      <c r="K200" s="591" t="s">
        <v>3925</v>
      </c>
      <c r="L200" s="502" t="s">
        <v>3926</v>
      </c>
      <c r="M200" s="492">
        <v>9</v>
      </c>
      <c r="N200" s="492">
        <v>8</v>
      </c>
      <c r="O200" s="492">
        <v>5</v>
      </c>
      <c r="P200" s="502" t="s">
        <v>1487</v>
      </c>
      <c r="Q200" s="503">
        <v>45208</v>
      </c>
      <c r="R200" s="504">
        <v>45192</v>
      </c>
      <c r="S200" s="592" t="s">
        <v>2954</v>
      </c>
      <c r="T200" s="492">
        <v>10030089373</v>
      </c>
      <c r="U200" s="593">
        <v>9</v>
      </c>
      <c r="V200" s="510">
        <v>391964</v>
      </c>
      <c r="W200" s="492" t="s">
        <v>3411</v>
      </c>
      <c r="X200" s="577">
        <v>45208</v>
      </c>
      <c r="Y200" s="513">
        <v>45939</v>
      </c>
      <c r="Z200" s="510">
        <v>11101000608</v>
      </c>
      <c r="AA200" s="502" t="s">
        <v>3412</v>
      </c>
      <c r="AB200" s="577">
        <v>45347</v>
      </c>
      <c r="AC200" s="515">
        <v>45713</v>
      </c>
      <c r="AD200" s="510">
        <v>13061001309</v>
      </c>
      <c r="AE200" s="495" t="s">
        <v>3412</v>
      </c>
      <c r="AF200" s="577">
        <v>45194</v>
      </c>
      <c r="AG200" s="515">
        <v>45481</v>
      </c>
      <c r="AH200" s="517">
        <v>36208859</v>
      </c>
      <c r="AI200" s="495" t="s">
        <v>3927</v>
      </c>
      <c r="AJ200" s="577">
        <v>45192</v>
      </c>
      <c r="AK200" s="513">
        <v>45557</v>
      </c>
      <c r="AL200" s="594" t="s">
        <v>3420</v>
      </c>
      <c r="AM200" s="520">
        <v>45409</v>
      </c>
      <c r="AN200" s="514">
        <v>45469</v>
      </c>
      <c r="AO200" s="510" t="s">
        <v>1769</v>
      </c>
      <c r="AP200" s="594" t="s">
        <v>1769</v>
      </c>
      <c r="AQ200" s="520">
        <v>45192</v>
      </c>
      <c r="AR200" s="513">
        <v>45923</v>
      </c>
      <c r="AS200" s="595">
        <v>800126471</v>
      </c>
      <c r="AT200" s="505" t="s">
        <v>3273</v>
      </c>
      <c r="AU200" s="596">
        <v>3118830</v>
      </c>
      <c r="AV200" s="596">
        <v>3203001319</v>
      </c>
      <c r="AW200" s="495" t="s">
        <v>3440</v>
      </c>
      <c r="AX200" s="495" t="s">
        <v>3441</v>
      </c>
      <c r="AY200" s="598"/>
      <c r="AZ200" s="505"/>
      <c r="BA200" s="596"/>
      <c r="BB200" s="495"/>
      <c r="BC200" s="495"/>
      <c r="BD200" s="598"/>
      <c r="BE200" s="505"/>
      <c r="BF200" s="596"/>
      <c r="BG200" s="495"/>
      <c r="BH200" s="495"/>
      <c r="BI200" s="493" t="s">
        <v>3375</v>
      </c>
      <c r="BJ200" s="493"/>
      <c r="BK200" s="606">
        <v>594</v>
      </c>
      <c r="BL200" s="644" t="s">
        <v>3981</v>
      </c>
    </row>
    <row r="201" spans="1:64" ht="11.25" customHeight="1" x14ac:dyDescent="0.25">
      <c r="A201" s="487">
        <v>595</v>
      </c>
      <c r="B201" s="488" t="s">
        <v>3928</v>
      </c>
      <c r="C201" s="495" t="s">
        <v>1490</v>
      </c>
      <c r="D201" s="495" t="s">
        <v>3923</v>
      </c>
      <c r="E201" s="495" t="s">
        <v>3702</v>
      </c>
      <c r="F201" s="492">
        <v>2199</v>
      </c>
      <c r="G201" s="492">
        <v>2023</v>
      </c>
      <c r="H201" s="492">
        <v>2024</v>
      </c>
      <c r="I201" s="495" t="s">
        <v>3924</v>
      </c>
      <c r="J201" s="495" t="s">
        <v>1518</v>
      </c>
      <c r="K201" s="591" t="s">
        <v>3929</v>
      </c>
      <c r="L201" s="502" t="s">
        <v>3930</v>
      </c>
      <c r="M201" s="492">
        <v>9</v>
      </c>
      <c r="N201" s="492">
        <v>8</v>
      </c>
      <c r="O201" s="492">
        <v>5</v>
      </c>
      <c r="P201" s="502" t="s">
        <v>1487</v>
      </c>
      <c r="Q201" s="503">
        <v>45208</v>
      </c>
      <c r="R201" s="504">
        <v>45192</v>
      </c>
      <c r="S201" s="592" t="s">
        <v>2954</v>
      </c>
      <c r="T201" s="492">
        <v>10030089290</v>
      </c>
      <c r="U201" s="593">
        <v>9</v>
      </c>
      <c r="V201" s="510">
        <v>391966</v>
      </c>
      <c r="W201" s="492" t="s">
        <v>3411</v>
      </c>
      <c r="X201" s="577">
        <v>45208</v>
      </c>
      <c r="Y201" s="513">
        <v>45939</v>
      </c>
      <c r="Z201" s="510">
        <v>11101000608</v>
      </c>
      <c r="AA201" s="502" t="s">
        <v>3412</v>
      </c>
      <c r="AB201" s="577">
        <v>45347</v>
      </c>
      <c r="AC201" s="515">
        <v>45713</v>
      </c>
      <c r="AD201" s="510">
        <v>13061001309</v>
      </c>
      <c r="AE201" s="495" t="s">
        <v>3412</v>
      </c>
      <c r="AF201" s="577">
        <v>45194</v>
      </c>
      <c r="AG201" s="515">
        <v>45481</v>
      </c>
      <c r="AH201" s="517">
        <v>36208997</v>
      </c>
      <c r="AI201" s="495" t="s">
        <v>3927</v>
      </c>
      <c r="AJ201" s="577">
        <v>45192</v>
      </c>
      <c r="AK201" s="513">
        <v>45558</v>
      </c>
      <c r="AL201" s="594" t="s">
        <v>3420</v>
      </c>
      <c r="AM201" s="520">
        <v>45422</v>
      </c>
      <c r="AN201" s="514">
        <v>45482</v>
      </c>
      <c r="AO201" s="510" t="s">
        <v>1769</v>
      </c>
      <c r="AP201" s="594" t="s">
        <v>1769</v>
      </c>
      <c r="AQ201" s="520">
        <v>45192</v>
      </c>
      <c r="AR201" s="513">
        <v>45923</v>
      </c>
      <c r="AS201" s="608">
        <v>800126471</v>
      </c>
      <c r="AT201" s="505" t="s">
        <v>3273</v>
      </c>
      <c r="AU201" s="635">
        <v>3118830</v>
      </c>
      <c r="AV201" s="609">
        <v>3203001319</v>
      </c>
      <c r="AW201" s="532" t="s">
        <v>3440</v>
      </c>
      <c r="AX201" s="531" t="s">
        <v>3441</v>
      </c>
      <c r="AY201" s="531"/>
      <c r="AZ201" s="531"/>
      <c r="BA201" s="531"/>
      <c r="BB201" s="495"/>
      <c r="BC201" s="495"/>
      <c r="BD201" s="531"/>
      <c r="BE201" s="531"/>
      <c r="BF201" s="531"/>
      <c r="BG201" s="495"/>
      <c r="BH201" s="495"/>
      <c r="BI201" s="493" t="s">
        <v>3375</v>
      </c>
      <c r="BJ201" s="493"/>
      <c r="BK201" s="606">
        <v>595</v>
      </c>
      <c r="BL201" s="642" t="s">
        <v>3981</v>
      </c>
    </row>
    <row r="202" spans="1:64" ht="11.25" customHeight="1" x14ac:dyDescent="0.25">
      <c r="A202" s="487">
        <v>596</v>
      </c>
      <c r="B202" s="488" t="s">
        <v>3931</v>
      </c>
      <c r="C202" s="495" t="s">
        <v>1490</v>
      </c>
      <c r="D202" s="495" t="s">
        <v>3923</v>
      </c>
      <c r="E202" s="495" t="s">
        <v>3702</v>
      </c>
      <c r="F202" s="492">
        <v>2199</v>
      </c>
      <c r="G202" s="492">
        <v>2023</v>
      </c>
      <c r="H202" s="492">
        <v>2024</v>
      </c>
      <c r="I202" s="495" t="s">
        <v>3924</v>
      </c>
      <c r="J202" s="495" t="s">
        <v>1518</v>
      </c>
      <c r="K202" s="591" t="s">
        <v>3932</v>
      </c>
      <c r="L202" s="502" t="s">
        <v>3933</v>
      </c>
      <c r="M202" s="492">
        <v>9</v>
      </c>
      <c r="N202" s="492">
        <v>8</v>
      </c>
      <c r="O202" s="492">
        <v>5</v>
      </c>
      <c r="P202" s="502" t="s">
        <v>1487</v>
      </c>
      <c r="Q202" s="503">
        <v>45208</v>
      </c>
      <c r="R202" s="504">
        <v>45192</v>
      </c>
      <c r="S202" s="592" t="s">
        <v>2954</v>
      </c>
      <c r="T202" s="492">
        <v>10030089085</v>
      </c>
      <c r="U202" s="593">
        <v>9</v>
      </c>
      <c r="V202" s="510">
        <v>391967</v>
      </c>
      <c r="W202" s="492" t="s">
        <v>3411</v>
      </c>
      <c r="X202" s="577">
        <v>45208</v>
      </c>
      <c r="Y202" s="513">
        <v>45939</v>
      </c>
      <c r="Z202" s="510">
        <v>11101000608</v>
      </c>
      <c r="AA202" s="502" t="s">
        <v>3412</v>
      </c>
      <c r="AB202" s="577">
        <v>45347</v>
      </c>
      <c r="AC202" s="515">
        <v>45713</v>
      </c>
      <c r="AD202" s="510">
        <v>13061001309</v>
      </c>
      <c r="AE202" s="495" t="s">
        <v>3412</v>
      </c>
      <c r="AF202" s="577">
        <v>45194</v>
      </c>
      <c r="AG202" s="515">
        <v>45481</v>
      </c>
      <c r="AH202" s="517">
        <v>36208965</v>
      </c>
      <c r="AI202" s="495" t="s">
        <v>3927</v>
      </c>
      <c r="AJ202" s="577">
        <v>45192</v>
      </c>
      <c r="AK202" s="513">
        <v>45557</v>
      </c>
      <c r="AL202" s="594" t="s">
        <v>1769</v>
      </c>
      <c r="AM202" s="520" t="e">
        <v>#N/A</v>
      </c>
      <c r="AN202" s="514" t="e">
        <v>#N/A</v>
      </c>
      <c r="AO202" s="510" t="s">
        <v>1769</v>
      </c>
      <c r="AP202" s="594" t="s">
        <v>1769</v>
      </c>
      <c r="AQ202" s="520">
        <v>45192</v>
      </c>
      <c r="AR202" s="513">
        <v>45923</v>
      </c>
      <c r="AS202" s="608">
        <v>800126471</v>
      </c>
      <c r="AT202" s="505" t="s">
        <v>3273</v>
      </c>
      <c r="AU202" s="635">
        <v>3118830</v>
      </c>
      <c r="AV202" s="609">
        <v>3203001319</v>
      </c>
      <c r="AW202" s="532" t="s">
        <v>3440</v>
      </c>
      <c r="AX202" s="531" t="s">
        <v>3441</v>
      </c>
      <c r="AY202" s="531"/>
      <c r="AZ202" s="531"/>
      <c r="BA202" s="531"/>
      <c r="BB202" s="495"/>
      <c r="BC202" s="495"/>
      <c r="BD202" s="531"/>
      <c r="BE202" s="531"/>
      <c r="BF202" s="531"/>
      <c r="BG202" s="495"/>
      <c r="BH202" s="495"/>
      <c r="BI202" s="493" t="s">
        <v>3375</v>
      </c>
      <c r="BJ202" s="493"/>
      <c r="BK202" s="606">
        <v>596</v>
      </c>
      <c r="BL202" s="642" t="s">
        <v>3981</v>
      </c>
    </row>
    <row r="203" spans="1:64" ht="11.25" customHeight="1" x14ac:dyDescent="0.25">
      <c r="A203" s="487">
        <v>41</v>
      </c>
      <c r="B203" s="489" t="s">
        <v>3360</v>
      </c>
      <c r="C203" s="496" t="s">
        <v>1509</v>
      </c>
      <c r="D203" s="496" t="s">
        <v>3601</v>
      </c>
      <c r="E203" s="496" t="s">
        <v>3409</v>
      </c>
      <c r="F203" s="493">
        <v>5193</v>
      </c>
      <c r="G203" s="493">
        <v>2023</v>
      </c>
      <c r="H203" s="493">
        <v>2023</v>
      </c>
      <c r="I203" s="496" t="s">
        <v>3410</v>
      </c>
      <c r="J203" s="496" t="s">
        <v>1496</v>
      </c>
      <c r="K203" s="599" t="s">
        <v>3934</v>
      </c>
      <c r="L203" s="505" t="s">
        <v>3935</v>
      </c>
      <c r="M203" s="493">
        <v>41</v>
      </c>
      <c r="N203" s="493">
        <v>40</v>
      </c>
      <c r="O203" s="493">
        <v>3</v>
      </c>
      <c r="P203" s="505" t="s">
        <v>1487</v>
      </c>
      <c r="Q203" s="506">
        <v>45233</v>
      </c>
      <c r="R203" s="507">
        <v>45226</v>
      </c>
      <c r="S203" s="600" t="s">
        <v>2954</v>
      </c>
      <c r="T203" s="493">
        <v>10030339439</v>
      </c>
      <c r="U203" s="601">
        <v>41</v>
      </c>
      <c r="V203" s="510">
        <v>397042</v>
      </c>
      <c r="W203" s="492" t="s">
        <v>3411</v>
      </c>
      <c r="X203" s="520">
        <v>45233</v>
      </c>
      <c r="Y203" s="513">
        <v>45964</v>
      </c>
      <c r="Z203" s="510">
        <v>11101000608</v>
      </c>
      <c r="AA203" s="502" t="s">
        <v>3412</v>
      </c>
      <c r="AB203" s="577">
        <v>45347</v>
      </c>
      <c r="AC203" s="515">
        <v>45713</v>
      </c>
      <c r="AD203" s="557">
        <v>13061001309</v>
      </c>
      <c r="AE203" s="496" t="s">
        <v>3412</v>
      </c>
      <c r="AF203" s="520">
        <v>45229</v>
      </c>
      <c r="AG203" s="513">
        <v>45481</v>
      </c>
      <c r="AH203" s="568">
        <v>36690116</v>
      </c>
      <c r="AI203" s="496" t="s">
        <v>3927</v>
      </c>
      <c r="AJ203" s="520">
        <v>45226</v>
      </c>
      <c r="AK203" s="513">
        <v>45591</v>
      </c>
      <c r="AL203" s="594" t="s">
        <v>3420</v>
      </c>
      <c r="AM203" s="520">
        <v>45415</v>
      </c>
      <c r="AN203" s="514">
        <v>45475</v>
      </c>
      <c r="AO203" s="510" t="s">
        <v>1769</v>
      </c>
      <c r="AP203" s="594" t="s">
        <v>1769</v>
      </c>
      <c r="AQ203" s="520">
        <v>45226</v>
      </c>
      <c r="AR203" s="513">
        <v>45957</v>
      </c>
      <c r="AS203" s="595">
        <v>19123265</v>
      </c>
      <c r="AT203" s="505" t="s">
        <v>1537</v>
      </c>
      <c r="AU203" s="596">
        <v>3118830</v>
      </c>
      <c r="AV203" s="596">
        <v>3203001319</v>
      </c>
      <c r="AW203" s="502" t="s">
        <v>3440</v>
      </c>
      <c r="AX203" s="597" t="s">
        <v>3503</v>
      </c>
      <c r="AY203" s="598"/>
      <c r="AZ203" s="505"/>
      <c r="BA203" s="596"/>
      <c r="BB203" s="495"/>
      <c r="BC203" s="495"/>
      <c r="BD203" s="598"/>
      <c r="BE203" s="505"/>
      <c r="BF203" s="596"/>
      <c r="BG203" s="495"/>
      <c r="BH203" s="495"/>
      <c r="BI203" s="492" t="s">
        <v>3265</v>
      </c>
      <c r="BJ203" s="492"/>
      <c r="BK203" s="56">
        <v>41</v>
      </c>
      <c r="BL203" s="642" t="s">
        <v>3981</v>
      </c>
    </row>
    <row r="204" spans="1:64" ht="11.25" customHeight="1" x14ac:dyDescent="0.25">
      <c r="A204" s="487">
        <v>49</v>
      </c>
      <c r="B204" s="488" t="s">
        <v>2168</v>
      </c>
      <c r="C204" s="495" t="s">
        <v>1502</v>
      </c>
      <c r="D204" s="495" t="s">
        <v>3587</v>
      </c>
      <c r="E204" s="495" t="s">
        <v>3409</v>
      </c>
      <c r="F204" s="492">
        <v>7961</v>
      </c>
      <c r="G204" s="492">
        <v>2015</v>
      </c>
      <c r="H204" s="492">
        <v>2015</v>
      </c>
      <c r="I204" s="495" t="s">
        <v>3410</v>
      </c>
      <c r="J204" s="495" t="s">
        <v>1496</v>
      </c>
      <c r="K204" s="591" t="s">
        <v>2169</v>
      </c>
      <c r="L204" s="502" t="s">
        <v>2170</v>
      </c>
      <c r="M204" s="492">
        <v>45</v>
      </c>
      <c r="N204" s="492">
        <v>45</v>
      </c>
      <c r="O204" s="492">
        <v>1</v>
      </c>
      <c r="P204" s="502" t="s">
        <v>1487</v>
      </c>
      <c r="Q204" s="503">
        <v>42262</v>
      </c>
      <c r="R204" s="504">
        <v>42250</v>
      </c>
      <c r="S204" s="592" t="s">
        <v>2954</v>
      </c>
      <c r="T204" s="492">
        <v>10010235161</v>
      </c>
      <c r="U204" s="593">
        <v>45</v>
      </c>
      <c r="V204" s="510">
        <v>407167</v>
      </c>
      <c r="W204" s="492" t="s">
        <v>3411</v>
      </c>
      <c r="X204" s="577">
        <v>45299</v>
      </c>
      <c r="Y204" s="513">
        <v>46030</v>
      </c>
      <c r="Z204" s="510">
        <v>11101000608</v>
      </c>
      <c r="AA204" s="502" t="s">
        <v>3412</v>
      </c>
      <c r="AB204" s="577">
        <v>45347</v>
      </c>
      <c r="AC204" s="515">
        <v>45713</v>
      </c>
      <c r="AD204" s="510">
        <v>13061001309</v>
      </c>
      <c r="AE204" s="495" t="s">
        <v>3412</v>
      </c>
      <c r="AF204" s="577">
        <v>45115</v>
      </c>
      <c r="AG204" s="515">
        <v>45481</v>
      </c>
      <c r="AH204" s="517">
        <v>2508004335535000</v>
      </c>
      <c r="AI204" s="495" t="s">
        <v>3460</v>
      </c>
      <c r="AJ204" s="577">
        <v>45239</v>
      </c>
      <c r="AK204" s="513">
        <v>45604</v>
      </c>
      <c r="AL204" s="594" t="s">
        <v>3483</v>
      </c>
      <c r="AM204" s="520" t="e">
        <v>#N/A</v>
      </c>
      <c r="AN204" s="514" t="e">
        <v>#N/A</v>
      </c>
      <c r="AO204" s="510">
        <v>169472839</v>
      </c>
      <c r="AP204" s="594" t="s">
        <v>3483</v>
      </c>
      <c r="AQ204" s="520">
        <v>45238</v>
      </c>
      <c r="AR204" s="513">
        <v>45604</v>
      </c>
      <c r="AS204" s="604">
        <v>41588616</v>
      </c>
      <c r="AT204" s="505" t="s">
        <v>2171</v>
      </c>
      <c r="AU204" s="596">
        <v>4355998</v>
      </c>
      <c r="AV204" s="596">
        <v>3112472677</v>
      </c>
      <c r="AW204" s="495" t="s">
        <v>3936</v>
      </c>
      <c r="AX204" s="495" t="s">
        <v>3937</v>
      </c>
      <c r="AY204" s="598"/>
      <c r="AZ204" s="505"/>
      <c r="BA204" s="603"/>
      <c r="BB204" s="495"/>
      <c r="BC204" s="495"/>
      <c r="BD204" s="598"/>
      <c r="BE204" s="505"/>
      <c r="BF204" s="603"/>
      <c r="BG204" s="495"/>
      <c r="BH204" s="495"/>
      <c r="BI204" s="493" t="s">
        <v>3256</v>
      </c>
      <c r="BJ204" s="493"/>
      <c r="BK204" s="56">
        <v>49</v>
      </c>
      <c r="BL204" s="644" t="s">
        <v>3981</v>
      </c>
    </row>
    <row r="205" spans="1:64" ht="11.25" customHeight="1" x14ac:dyDescent="0.25">
      <c r="A205" s="487">
        <v>585</v>
      </c>
      <c r="B205" s="489" t="s">
        <v>3361</v>
      </c>
      <c r="C205" s="496" t="s">
        <v>1509</v>
      </c>
      <c r="D205" s="496" t="s">
        <v>3938</v>
      </c>
      <c r="E205" s="496" t="s">
        <v>3409</v>
      </c>
      <c r="F205" s="493">
        <v>2999</v>
      </c>
      <c r="G205" s="493">
        <v>2023</v>
      </c>
      <c r="H205" s="493">
        <v>2024</v>
      </c>
      <c r="I205" s="496" t="s">
        <v>3410</v>
      </c>
      <c r="J205" s="496" t="s">
        <v>1657</v>
      </c>
      <c r="K205" s="599" t="s">
        <v>3939</v>
      </c>
      <c r="L205" s="505" t="s">
        <v>3940</v>
      </c>
      <c r="M205" s="493">
        <v>22</v>
      </c>
      <c r="N205" s="493">
        <v>21</v>
      </c>
      <c r="O205" s="493">
        <v>2</v>
      </c>
      <c r="P205" s="505" t="s">
        <v>1487</v>
      </c>
      <c r="Q205" s="506">
        <v>45267</v>
      </c>
      <c r="R205" s="507">
        <v>45265</v>
      </c>
      <c r="S205" s="600" t="s">
        <v>2954</v>
      </c>
      <c r="T205" s="493">
        <v>10030619895</v>
      </c>
      <c r="U205" s="601">
        <v>22</v>
      </c>
      <c r="V205" s="510">
        <v>403852</v>
      </c>
      <c r="W205" s="492" t="s">
        <v>3411</v>
      </c>
      <c r="X205" s="520">
        <v>45267</v>
      </c>
      <c r="Y205" s="513">
        <v>45998</v>
      </c>
      <c r="Z205" s="510">
        <v>11101000608</v>
      </c>
      <c r="AA205" s="502" t="s">
        <v>3412</v>
      </c>
      <c r="AB205" s="577">
        <v>45347</v>
      </c>
      <c r="AC205" s="515">
        <v>45713</v>
      </c>
      <c r="AD205" s="557">
        <v>13061001309</v>
      </c>
      <c r="AE205" s="496" t="s">
        <v>3412</v>
      </c>
      <c r="AF205" s="520">
        <v>45266</v>
      </c>
      <c r="AG205" s="513">
        <v>45481</v>
      </c>
      <c r="AH205" s="568">
        <v>37230372</v>
      </c>
      <c r="AI205" s="496" t="s">
        <v>3927</v>
      </c>
      <c r="AJ205" s="520">
        <v>45264</v>
      </c>
      <c r="AK205" s="513">
        <v>45629</v>
      </c>
      <c r="AL205" s="594" t="s">
        <v>1769</v>
      </c>
      <c r="AM205" s="520" t="e">
        <v>#N/A</v>
      </c>
      <c r="AN205" s="514" t="e">
        <v>#N/A</v>
      </c>
      <c r="AO205" s="510" t="s">
        <v>1769</v>
      </c>
      <c r="AP205" s="594" t="s">
        <v>1769</v>
      </c>
      <c r="AQ205" s="520">
        <v>45265</v>
      </c>
      <c r="AR205" s="513">
        <v>45996</v>
      </c>
      <c r="AS205" s="595">
        <v>9431142</v>
      </c>
      <c r="AT205" s="505" t="s">
        <v>3362</v>
      </c>
      <c r="AU205" s="596">
        <v>3222122233</v>
      </c>
      <c r="AV205" s="596">
        <v>3222122233</v>
      </c>
      <c r="AW205" s="502" t="s">
        <v>3941</v>
      </c>
      <c r="AX205" s="597" t="s">
        <v>3942</v>
      </c>
      <c r="AY205" s="598"/>
      <c r="AZ205" s="505"/>
      <c r="BA205" s="596"/>
      <c r="BB205" s="495"/>
      <c r="BC205" s="495"/>
      <c r="BD205" s="598"/>
      <c r="BE205" s="505"/>
      <c r="BF205" s="596"/>
      <c r="BG205" s="495"/>
      <c r="BH205" s="495"/>
      <c r="BI205" s="492" t="s">
        <v>3256</v>
      </c>
      <c r="BJ205" s="492"/>
      <c r="BK205" s="56">
        <v>585</v>
      </c>
      <c r="BL205" s="642" t="s">
        <v>3981</v>
      </c>
    </row>
    <row r="206" spans="1:64" ht="11.25" customHeight="1" x14ac:dyDescent="0.25">
      <c r="A206" s="487">
        <v>481</v>
      </c>
      <c r="B206" s="489" t="s">
        <v>3943</v>
      </c>
      <c r="C206" s="496" t="s">
        <v>1599</v>
      </c>
      <c r="D206" s="496" t="s">
        <v>3626</v>
      </c>
      <c r="E206" s="496" t="s">
        <v>3409</v>
      </c>
      <c r="F206" s="493">
        <v>1950</v>
      </c>
      <c r="G206" s="493">
        <v>2023</v>
      </c>
      <c r="H206" s="493">
        <v>2024</v>
      </c>
      <c r="I206" s="496" t="s">
        <v>3597</v>
      </c>
      <c r="J206" s="496" t="s">
        <v>1484</v>
      </c>
      <c r="K206" s="599">
        <v>65492081821904</v>
      </c>
      <c r="L206" s="505" t="s">
        <v>3944</v>
      </c>
      <c r="M206" s="493">
        <v>20</v>
      </c>
      <c r="N206" s="493">
        <v>19</v>
      </c>
      <c r="O206" s="493">
        <v>5</v>
      </c>
      <c r="P206" s="505" t="s">
        <v>1487</v>
      </c>
      <c r="Q206" s="506">
        <v>45267</v>
      </c>
      <c r="R206" s="507">
        <v>45265</v>
      </c>
      <c r="S206" s="600" t="s">
        <v>2954</v>
      </c>
      <c r="T206" s="493">
        <v>10030620820</v>
      </c>
      <c r="U206" s="601">
        <v>20</v>
      </c>
      <c r="V206" s="510">
        <v>403853</v>
      </c>
      <c r="W206" s="492" t="s">
        <v>3411</v>
      </c>
      <c r="X206" s="520">
        <v>45267</v>
      </c>
      <c r="Y206" s="513">
        <v>45998</v>
      </c>
      <c r="Z206" s="510">
        <v>11101000608</v>
      </c>
      <c r="AA206" s="502" t="s">
        <v>3412</v>
      </c>
      <c r="AB206" s="577">
        <v>45347</v>
      </c>
      <c r="AC206" s="515">
        <v>45713</v>
      </c>
      <c r="AD206" s="557">
        <v>13061001309</v>
      </c>
      <c r="AE206" s="496" t="s">
        <v>3412</v>
      </c>
      <c r="AF206" s="520">
        <v>45266</v>
      </c>
      <c r="AG206" s="513">
        <v>45481</v>
      </c>
      <c r="AH206" s="568">
        <v>37230405</v>
      </c>
      <c r="AI206" s="496" t="s">
        <v>3927</v>
      </c>
      <c r="AJ206" s="520">
        <v>45264</v>
      </c>
      <c r="AK206" s="513">
        <v>45629</v>
      </c>
      <c r="AL206" s="594" t="s">
        <v>3420</v>
      </c>
      <c r="AM206" s="520">
        <v>45415</v>
      </c>
      <c r="AN206" s="514">
        <v>45475</v>
      </c>
      <c r="AO206" s="510" t="s">
        <v>1769</v>
      </c>
      <c r="AP206" s="594" t="s">
        <v>1769</v>
      </c>
      <c r="AQ206" s="520">
        <v>45265</v>
      </c>
      <c r="AR206" s="513">
        <v>45996</v>
      </c>
      <c r="AS206" s="595">
        <v>800126471</v>
      </c>
      <c r="AT206" s="505" t="s">
        <v>3273</v>
      </c>
      <c r="AU206" s="596">
        <v>3118830</v>
      </c>
      <c r="AV206" s="596">
        <v>3203001319</v>
      </c>
      <c r="AW206" s="502" t="s">
        <v>3440</v>
      </c>
      <c r="AX206" s="597" t="s">
        <v>3441</v>
      </c>
      <c r="AY206" s="598"/>
      <c r="AZ206" s="505"/>
      <c r="BA206" s="596"/>
      <c r="BB206" s="495"/>
      <c r="BC206" s="495"/>
      <c r="BD206" s="598"/>
      <c r="BE206" s="505"/>
      <c r="BF206" s="596"/>
      <c r="BG206" s="495"/>
      <c r="BH206" s="495"/>
      <c r="BI206" s="493" t="s">
        <v>3375</v>
      </c>
      <c r="BJ206" s="493"/>
      <c r="BK206" s="606">
        <v>481</v>
      </c>
      <c r="BL206" s="642" t="s">
        <v>3981</v>
      </c>
    </row>
    <row r="207" spans="1:64" ht="11.25" customHeight="1" x14ac:dyDescent="0.25">
      <c r="A207" s="487">
        <v>52</v>
      </c>
      <c r="B207" s="489" t="s">
        <v>3363</v>
      </c>
      <c r="C207" s="496" t="s">
        <v>1509</v>
      </c>
      <c r="D207" s="496" t="s">
        <v>3938</v>
      </c>
      <c r="E207" s="496" t="s">
        <v>3409</v>
      </c>
      <c r="F207" s="493">
        <v>2999</v>
      </c>
      <c r="G207" s="493">
        <v>2024</v>
      </c>
      <c r="H207" s="493">
        <v>2024</v>
      </c>
      <c r="I207" s="496" t="s">
        <v>3410</v>
      </c>
      <c r="J207" s="496" t="s">
        <v>1657</v>
      </c>
      <c r="K207" s="599" t="s">
        <v>3945</v>
      </c>
      <c r="L207" s="505" t="s">
        <v>3946</v>
      </c>
      <c r="M207" s="493">
        <v>22</v>
      </c>
      <c r="N207" s="493">
        <v>21</v>
      </c>
      <c r="O207" s="493">
        <v>2</v>
      </c>
      <c r="P207" s="505" t="s">
        <v>1487</v>
      </c>
      <c r="Q207" s="506">
        <v>45314</v>
      </c>
      <c r="R207" s="507">
        <v>45301</v>
      </c>
      <c r="S207" s="600" t="s">
        <v>2954</v>
      </c>
      <c r="T207" s="493">
        <v>10030857975</v>
      </c>
      <c r="U207" s="601">
        <v>22</v>
      </c>
      <c r="V207" s="510">
        <v>410894</v>
      </c>
      <c r="W207" s="492" t="s">
        <v>3411</v>
      </c>
      <c r="X207" s="520">
        <v>45314</v>
      </c>
      <c r="Y207" s="513">
        <v>46045</v>
      </c>
      <c r="Z207" s="510">
        <v>11101000608</v>
      </c>
      <c r="AA207" s="502" t="s">
        <v>3412</v>
      </c>
      <c r="AB207" s="577">
        <v>45347</v>
      </c>
      <c r="AC207" s="515">
        <v>45713</v>
      </c>
      <c r="AD207" s="557">
        <v>13061001309</v>
      </c>
      <c r="AE207" s="496" t="s">
        <v>3412</v>
      </c>
      <c r="AF207" s="520">
        <v>45302</v>
      </c>
      <c r="AG207" s="513">
        <v>45481</v>
      </c>
      <c r="AH207" s="568">
        <v>37934005</v>
      </c>
      <c r="AI207" s="496" t="s">
        <v>3558</v>
      </c>
      <c r="AJ207" s="520">
        <v>45301</v>
      </c>
      <c r="AK207" s="513">
        <v>45666</v>
      </c>
      <c r="AL207" s="594" t="s">
        <v>3420</v>
      </c>
      <c r="AM207" s="520">
        <v>45451</v>
      </c>
      <c r="AN207" s="514">
        <v>45511</v>
      </c>
      <c r="AO207" s="510" t="s">
        <v>1769</v>
      </c>
      <c r="AP207" s="594" t="s">
        <v>1769</v>
      </c>
      <c r="AQ207" s="520">
        <v>45301</v>
      </c>
      <c r="AR207" s="513">
        <v>46032</v>
      </c>
      <c r="AS207" s="595">
        <v>80512510</v>
      </c>
      <c r="AT207" s="505" t="s">
        <v>3366</v>
      </c>
      <c r="AU207" s="596">
        <v>3142961767</v>
      </c>
      <c r="AV207" s="596">
        <v>3142961767</v>
      </c>
      <c r="AW207" s="502" t="s">
        <v>3561</v>
      </c>
      <c r="AX207" s="597" t="s">
        <v>3562</v>
      </c>
      <c r="AY207" s="598">
        <v>19123265</v>
      </c>
      <c r="AZ207" s="505" t="s">
        <v>1537</v>
      </c>
      <c r="BA207" s="596">
        <v>3118830</v>
      </c>
      <c r="BB207" s="495">
        <v>3203001319</v>
      </c>
      <c r="BC207" s="495" t="s">
        <v>3440</v>
      </c>
      <c r="BD207" s="598" t="s">
        <v>3503</v>
      </c>
      <c r="BE207" s="505"/>
      <c r="BF207" s="596"/>
      <c r="BG207" s="495"/>
      <c r="BH207" s="495"/>
      <c r="BI207" s="492" t="s">
        <v>3265</v>
      </c>
      <c r="BJ207" s="492"/>
      <c r="BK207" s="56">
        <v>52</v>
      </c>
      <c r="BL207" s="642" t="s">
        <v>3981</v>
      </c>
    </row>
    <row r="208" spans="1:64" ht="11.25" customHeight="1" x14ac:dyDescent="0.25">
      <c r="A208" s="487">
        <v>576</v>
      </c>
      <c r="B208" s="489" t="s">
        <v>3364</v>
      </c>
      <c r="C208" s="496" t="s">
        <v>1599</v>
      </c>
      <c r="D208" s="496" t="s">
        <v>3626</v>
      </c>
      <c r="E208" s="496" t="s">
        <v>3409</v>
      </c>
      <c r="F208" s="493">
        <v>1950</v>
      </c>
      <c r="G208" s="493">
        <v>2024</v>
      </c>
      <c r="H208" s="493">
        <v>2024</v>
      </c>
      <c r="I208" s="496" t="s">
        <v>3597</v>
      </c>
      <c r="J208" s="496" t="s">
        <v>1484</v>
      </c>
      <c r="K208" s="599">
        <v>65492081831890</v>
      </c>
      <c r="L208" s="505" t="s">
        <v>3947</v>
      </c>
      <c r="M208" s="493">
        <v>20</v>
      </c>
      <c r="N208" s="493">
        <v>19</v>
      </c>
      <c r="O208" s="493">
        <v>5</v>
      </c>
      <c r="P208" s="505" t="s">
        <v>1487</v>
      </c>
      <c r="Q208" s="506">
        <v>45314</v>
      </c>
      <c r="R208" s="507">
        <v>45301</v>
      </c>
      <c r="S208" s="600" t="s">
        <v>2954</v>
      </c>
      <c r="T208" s="493">
        <v>10030859656</v>
      </c>
      <c r="U208" s="601">
        <v>20</v>
      </c>
      <c r="V208" s="510">
        <v>410893</v>
      </c>
      <c r="W208" s="492" t="s">
        <v>3411</v>
      </c>
      <c r="X208" s="520">
        <v>45314</v>
      </c>
      <c r="Y208" s="513">
        <v>46045</v>
      </c>
      <c r="Z208" s="510">
        <v>11101000608</v>
      </c>
      <c r="AA208" s="502" t="s">
        <v>3412</v>
      </c>
      <c r="AB208" s="577">
        <v>45347</v>
      </c>
      <c r="AC208" s="515">
        <v>45713</v>
      </c>
      <c r="AD208" s="557">
        <v>13061001309</v>
      </c>
      <c r="AE208" s="496" t="s">
        <v>3412</v>
      </c>
      <c r="AF208" s="520">
        <v>45302</v>
      </c>
      <c r="AG208" s="513">
        <v>45481</v>
      </c>
      <c r="AH208" s="568">
        <v>37934005</v>
      </c>
      <c r="AI208" s="496" t="s">
        <v>3558</v>
      </c>
      <c r="AJ208" s="520">
        <v>45301</v>
      </c>
      <c r="AK208" s="513">
        <v>45666</v>
      </c>
      <c r="AL208" s="594" t="s">
        <v>1769</v>
      </c>
      <c r="AM208" s="520" t="e">
        <v>#N/A</v>
      </c>
      <c r="AN208" s="514" t="e">
        <v>#N/A</v>
      </c>
      <c r="AO208" s="510" t="s">
        <v>1769</v>
      </c>
      <c r="AP208" s="594" t="s">
        <v>1769</v>
      </c>
      <c r="AQ208" s="520">
        <v>45301</v>
      </c>
      <c r="AR208" s="513">
        <v>46032</v>
      </c>
      <c r="AS208" s="595">
        <v>1015392785</v>
      </c>
      <c r="AT208" s="505" t="s">
        <v>1550</v>
      </c>
      <c r="AU208" s="596">
        <v>2712931</v>
      </c>
      <c r="AV208" s="596">
        <v>3164967408</v>
      </c>
      <c r="AW208" s="502" t="s">
        <v>3555</v>
      </c>
      <c r="AX208" s="597" t="s">
        <v>3556</v>
      </c>
      <c r="AY208" s="598"/>
      <c r="AZ208" s="505"/>
      <c r="BA208" s="596"/>
      <c r="BB208" s="495"/>
      <c r="BC208" s="495"/>
      <c r="BD208" s="598"/>
      <c r="BE208" s="505"/>
      <c r="BF208" s="596"/>
      <c r="BG208" s="495"/>
      <c r="BH208" s="495"/>
      <c r="BI208" s="492" t="s">
        <v>3256</v>
      </c>
      <c r="BJ208" s="492"/>
      <c r="BK208" s="56">
        <v>576</v>
      </c>
      <c r="BL208" s="642" t="s">
        <v>3981</v>
      </c>
    </row>
    <row r="209" spans="1:64" ht="11.25" customHeight="1" x14ac:dyDescent="0.25">
      <c r="A209" s="487">
        <v>589</v>
      </c>
      <c r="B209" s="489" t="s">
        <v>3365</v>
      </c>
      <c r="C209" s="496" t="s">
        <v>1565</v>
      </c>
      <c r="D209" s="496" t="s">
        <v>3726</v>
      </c>
      <c r="E209" s="496" t="s">
        <v>3702</v>
      </c>
      <c r="F209" s="493">
        <v>1333</v>
      </c>
      <c r="G209" s="493">
        <v>2023</v>
      </c>
      <c r="H209" s="493">
        <v>2024</v>
      </c>
      <c r="I209" s="496" t="s">
        <v>3636</v>
      </c>
      <c r="J209" s="496" t="s">
        <v>1560</v>
      </c>
      <c r="K209" s="599" t="s">
        <v>3948</v>
      </c>
      <c r="L209" s="505" t="s">
        <v>3949</v>
      </c>
      <c r="M209" s="493">
        <v>5</v>
      </c>
      <c r="N209" s="493">
        <v>5</v>
      </c>
      <c r="O209" s="493">
        <v>5</v>
      </c>
      <c r="P209" s="505" t="s">
        <v>1521</v>
      </c>
      <c r="Q209" s="506">
        <v>45338</v>
      </c>
      <c r="R209" s="507">
        <v>45308</v>
      </c>
      <c r="S209" s="600" t="s">
        <v>2954</v>
      </c>
      <c r="T209" s="493">
        <v>10030901306</v>
      </c>
      <c r="U209" s="601">
        <v>5</v>
      </c>
      <c r="V209" s="510">
        <v>417042</v>
      </c>
      <c r="W209" s="492" t="s">
        <v>3411</v>
      </c>
      <c r="X209" s="520">
        <v>45338</v>
      </c>
      <c r="Y209" s="513">
        <v>46069</v>
      </c>
      <c r="Z209" s="510">
        <v>11101000608</v>
      </c>
      <c r="AA209" s="502" t="s">
        <v>3412</v>
      </c>
      <c r="AB209" s="577">
        <v>45347</v>
      </c>
      <c r="AC209" s="515">
        <v>45713</v>
      </c>
      <c r="AD209" s="557">
        <v>13061001309</v>
      </c>
      <c r="AE209" s="496" t="s">
        <v>3412</v>
      </c>
      <c r="AF209" s="520">
        <v>45322</v>
      </c>
      <c r="AG209" s="513">
        <v>45481</v>
      </c>
      <c r="AH209" s="568">
        <v>154010564690100</v>
      </c>
      <c r="AI209" s="496" t="s">
        <v>3426</v>
      </c>
      <c r="AJ209" s="520">
        <v>45308</v>
      </c>
      <c r="AK209" s="513">
        <v>45673</v>
      </c>
      <c r="AL209" s="594" t="s">
        <v>3950</v>
      </c>
      <c r="AM209" s="520">
        <v>45409</v>
      </c>
      <c r="AN209" s="514">
        <v>45469</v>
      </c>
      <c r="AO209" s="510" t="s">
        <v>1769</v>
      </c>
      <c r="AP209" s="594" t="s">
        <v>1769</v>
      </c>
      <c r="AQ209" s="520">
        <v>45308</v>
      </c>
      <c r="AR209" s="513">
        <v>46039</v>
      </c>
      <c r="AS209" s="595">
        <v>1015392931</v>
      </c>
      <c r="AT209" s="505" t="s">
        <v>3367</v>
      </c>
      <c r="AU209" s="596">
        <v>3504707028</v>
      </c>
      <c r="AV209" s="596">
        <v>3504707028</v>
      </c>
      <c r="AW209" s="502" t="s">
        <v>3951</v>
      </c>
      <c r="AX209" s="597" t="s">
        <v>3952</v>
      </c>
      <c r="AY209" s="598"/>
      <c r="AZ209" s="505"/>
      <c r="BA209" s="596"/>
      <c r="BB209" s="495"/>
      <c r="BC209" s="495" t="s">
        <v>3953</v>
      </c>
      <c r="BD209" s="598"/>
      <c r="BE209" s="505"/>
      <c r="BF209" s="596"/>
      <c r="BG209" s="495"/>
      <c r="BH209" s="495"/>
      <c r="BI209" s="492" t="s">
        <v>3256</v>
      </c>
      <c r="BJ209" s="492"/>
      <c r="BK209" s="56">
        <v>589</v>
      </c>
      <c r="BL209" s="642" t="s">
        <v>3981</v>
      </c>
    </row>
    <row r="210" spans="1:64" ht="11.25" customHeight="1" x14ac:dyDescent="0.25">
      <c r="A210" s="487">
        <v>988</v>
      </c>
      <c r="B210" s="489" t="s">
        <v>3954</v>
      </c>
      <c r="C210" s="496" t="s">
        <v>2058</v>
      </c>
      <c r="D210" s="496" t="s">
        <v>3955</v>
      </c>
      <c r="E210" s="496" t="s">
        <v>3702</v>
      </c>
      <c r="F210" s="493" t="s">
        <v>1769</v>
      </c>
      <c r="G210" s="493">
        <v>2024</v>
      </c>
      <c r="H210" s="493">
        <v>2024</v>
      </c>
      <c r="I210" s="496" t="s">
        <v>3456</v>
      </c>
      <c r="J210" s="496" t="s">
        <v>1518</v>
      </c>
      <c r="K210" s="599" t="s">
        <v>3956</v>
      </c>
      <c r="L210" s="505" t="s">
        <v>3957</v>
      </c>
      <c r="M210" s="493">
        <v>5</v>
      </c>
      <c r="N210" s="493">
        <v>5</v>
      </c>
      <c r="O210" s="493">
        <v>5</v>
      </c>
      <c r="P210" s="505" t="s">
        <v>2487</v>
      </c>
      <c r="Q210" s="506">
        <v>45357</v>
      </c>
      <c r="R210" s="507">
        <v>45353</v>
      </c>
      <c r="S210" s="600" t="s">
        <v>2954</v>
      </c>
      <c r="T210" s="493">
        <v>10031258444</v>
      </c>
      <c r="U210" s="601">
        <v>5</v>
      </c>
      <c r="V210" s="510">
        <v>421015</v>
      </c>
      <c r="W210" s="492" t="s">
        <v>3411</v>
      </c>
      <c r="X210" s="520">
        <v>45357</v>
      </c>
      <c r="Y210" s="513">
        <v>46087</v>
      </c>
      <c r="Z210" s="510">
        <v>11101000608</v>
      </c>
      <c r="AA210" s="502" t="s">
        <v>3412</v>
      </c>
      <c r="AB210" s="577">
        <v>45356</v>
      </c>
      <c r="AC210" s="515">
        <v>45713</v>
      </c>
      <c r="AD210" s="557">
        <v>13061001309</v>
      </c>
      <c r="AE210" s="496" t="s">
        <v>3412</v>
      </c>
      <c r="AF210" s="520">
        <v>45356</v>
      </c>
      <c r="AG210" s="513">
        <v>45481</v>
      </c>
      <c r="AH210" s="568">
        <v>38366791</v>
      </c>
      <c r="AI210" s="496" t="s">
        <v>3558</v>
      </c>
      <c r="AJ210" s="520">
        <v>45331</v>
      </c>
      <c r="AK210" s="513">
        <v>45696</v>
      </c>
      <c r="AL210" s="594" t="s">
        <v>3420</v>
      </c>
      <c r="AM210" s="520">
        <v>45456</v>
      </c>
      <c r="AN210" s="514">
        <v>45516</v>
      </c>
      <c r="AO210" s="510" t="s">
        <v>1769</v>
      </c>
      <c r="AP210" s="594" t="s">
        <v>1769</v>
      </c>
      <c r="AQ210" s="520">
        <v>45353</v>
      </c>
      <c r="AR210" s="513">
        <v>46083</v>
      </c>
      <c r="AS210" s="595">
        <v>800126471</v>
      </c>
      <c r="AT210" s="505" t="s">
        <v>3273</v>
      </c>
      <c r="AU210" s="596">
        <v>3118830</v>
      </c>
      <c r="AV210" s="596">
        <v>3203001319</v>
      </c>
      <c r="AW210" s="502" t="s">
        <v>3440</v>
      </c>
      <c r="AX210" s="597" t="s">
        <v>3441</v>
      </c>
      <c r="AY210" s="598"/>
      <c r="AZ210" s="505"/>
      <c r="BA210" s="596"/>
      <c r="BB210" s="495"/>
      <c r="BC210" s="495"/>
      <c r="BD210" s="598"/>
      <c r="BE210" s="505"/>
      <c r="BF210" s="596"/>
      <c r="BG210" s="495"/>
      <c r="BH210" s="495"/>
      <c r="BI210" s="492" t="s">
        <v>3375</v>
      </c>
      <c r="BJ210" s="492"/>
      <c r="BK210" s="606">
        <v>988</v>
      </c>
      <c r="BL210" s="642" t="s">
        <v>3981</v>
      </c>
    </row>
    <row r="211" spans="1:64" ht="11.25" customHeight="1" x14ac:dyDescent="0.25">
      <c r="A211" s="487">
        <v>990</v>
      </c>
      <c r="B211" s="489" t="s">
        <v>3368</v>
      </c>
      <c r="C211" s="496" t="s">
        <v>3958</v>
      </c>
      <c r="D211" s="496" t="s">
        <v>3959</v>
      </c>
      <c r="E211" s="496" t="s">
        <v>3702</v>
      </c>
      <c r="F211" s="493">
        <v>1462</v>
      </c>
      <c r="G211" s="493">
        <v>2024</v>
      </c>
      <c r="H211" s="493">
        <v>2024</v>
      </c>
      <c r="I211" s="496" t="s">
        <v>3960</v>
      </c>
      <c r="J211" s="496" t="s">
        <v>1518</v>
      </c>
      <c r="K211" s="599" t="s">
        <v>3961</v>
      </c>
      <c r="L211" s="505" t="s">
        <v>3962</v>
      </c>
      <c r="M211" s="493">
        <v>5</v>
      </c>
      <c r="N211" s="493">
        <v>5</v>
      </c>
      <c r="O211" s="493">
        <v>5</v>
      </c>
      <c r="P211" s="505" t="s">
        <v>3297</v>
      </c>
      <c r="Q211" s="506">
        <v>45385</v>
      </c>
      <c r="R211" s="507">
        <v>45373</v>
      </c>
      <c r="S211" s="600" t="s">
        <v>2954</v>
      </c>
      <c r="T211" s="493">
        <v>10031420123</v>
      </c>
      <c r="U211" s="601">
        <v>5</v>
      </c>
      <c r="V211" s="510">
        <v>425125</v>
      </c>
      <c r="W211" s="492" t="s">
        <v>3411</v>
      </c>
      <c r="X211" s="520">
        <v>45385</v>
      </c>
      <c r="Y211" s="513">
        <v>46115</v>
      </c>
      <c r="Z211" s="510">
        <v>11101000608</v>
      </c>
      <c r="AA211" s="502" t="s">
        <v>3412</v>
      </c>
      <c r="AB211" s="577">
        <v>45377</v>
      </c>
      <c r="AC211" s="515">
        <v>45713</v>
      </c>
      <c r="AD211" s="557">
        <v>13061001309</v>
      </c>
      <c r="AE211" s="496" t="s">
        <v>3412</v>
      </c>
      <c r="AF211" s="520">
        <v>45377</v>
      </c>
      <c r="AG211" s="513">
        <v>45481</v>
      </c>
      <c r="AH211" s="568">
        <v>38848463</v>
      </c>
      <c r="AI211" s="496" t="s">
        <v>3558</v>
      </c>
      <c r="AJ211" s="520">
        <v>45373</v>
      </c>
      <c r="AK211" s="513">
        <v>45737</v>
      </c>
      <c r="AL211" s="594" t="s">
        <v>3420</v>
      </c>
      <c r="AM211" s="520">
        <v>45427</v>
      </c>
      <c r="AN211" s="514">
        <v>45487</v>
      </c>
      <c r="AO211" s="510" t="s">
        <v>1769</v>
      </c>
      <c r="AP211" s="594" t="s">
        <v>1769</v>
      </c>
      <c r="AQ211" s="520">
        <v>45373</v>
      </c>
      <c r="AR211" s="513">
        <v>46103</v>
      </c>
      <c r="AS211" s="595">
        <v>52493549</v>
      </c>
      <c r="AT211" s="505" t="s">
        <v>1711</v>
      </c>
      <c r="AU211" s="596">
        <v>3118830</v>
      </c>
      <c r="AV211" s="596">
        <v>3203001319</v>
      </c>
      <c r="AW211" s="502" t="s">
        <v>3440</v>
      </c>
      <c r="AX211" s="597" t="s">
        <v>3441</v>
      </c>
      <c r="AY211" s="598">
        <v>1031131540</v>
      </c>
      <c r="AZ211" s="505" t="s">
        <v>3373</v>
      </c>
      <c r="BA211" s="596">
        <v>3203001319</v>
      </c>
      <c r="BB211" s="495" t="s">
        <v>3440</v>
      </c>
      <c r="BC211" s="495" t="s">
        <v>3441</v>
      </c>
      <c r="BD211" s="598"/>
      <c r="BE211" s="505"/>
      <c r="BF211" s="596"/>
      <c r="BG211" s="495"/>
      <c r="BH211" s="495"/>
      <c r="BI211" s="492" t="s">
        <v>3284</v>
      </c>
      <c r="BJ211" s="492"/>
      <c r="BK211" s="56">
        <v>990</v>
      </c>
      <c r="BL211" s="642" t="s">
        <v>3981</v>
      </c>
    </row>
    <row r="212" spans="1:64" ht="11.25" customHeight="1" x14ac:dyDescent="0.25">
      <c r="A212" s="487">
        <v>421</v>
      </c>
      <c r="B212" s="489" t="s">
        <v>3369</v>
      </c>
      <c r="C212" s="496" t="s">
        <v>1490</v>
      </c>
      <c r="D212" s="496" t="s">
        <v>3424</v>
      </c>
      <c r="E212" s="496" t="s">
        <v>3409</v>
      </c>
      <c r="F212" s="493">
        <v>2476</v>
      </c>
      <c r="G212" s="493">
        <v>2011</v>
      </c>
      <c r="H212" s="493">
        <v>2011</v>
      </c>
      <c r="I212" s="496" t="s">
        <v>3425</v>
      </c>
      <c r="J212" s="496" t="s">
        <v>1484</v>
      </c>
      <c r="K212" s="599" t="s">
        <v>3963</v>
      </c>
      <c r="L212" s="505" t="s">
        <v>3964</v>
      </c>
      <c r="M212" s="493">
        <v>12</v>
      </c>
      <c r="N212" s="493">
        <v>12</v>
      </c>
      <c r="O212" s="493">
        <v>2</v>
      </c>
      <c r="P212" s="505" t="s">
        <v>1487</v>
      </c>
      <c r="Q212" s="506">
        <v>45398</v>
      </c>
      <c r="R212" s="507">
        <v>40626</v>
      </c>
      <c r="S212" s="600" t="s">
        <v>2629</v>
      </c>
      <c r="T212" s="493">
        <v>10016761959</v>
      </c>
      <c r="U212" s="601">
        <v>12</v>
      </c>
      <c r="V212" s="510">
        <v>426949</v>
      </c>
      <c r="W212" s="492" t="s">
        <v>3411</v>
      </c>
      <c r="X212" s="520">
        <v>45398</v>
      </c>
      <c r="Y212" s="513">
        <v>46128</v>
      </c>
      <c r="Z212" s="510">
        <v>11101000608</v>
      </c>
      <c r="AA212" s="502" t="s">
        <v>3412</v>
      </c>
      <c r="AB212" s="577">
        <v>45373</v>
      </c>
      <c r="AC212" s="515">
        <v>45713</v>
      </c>
      <c r="AD212" s="557">
        <v>13061001309</v>
      </c>
      <c r="AE212" s="496" t="s">
        <v>3412</v>
      </c>
      <c r="AF212" s="520">
        <v>45373</v>
      </c>
      <c r="AG212" s="513">
        <v>45481</v>
      </c>
      <c r="AH212" s="568">
        <v>10675700063410</v>
      </c>
      <c r="AI212" s="496" t="s">
        <v>3413</v>
      </c>
      <c r="AJ212" s="520">
        <v>45246</v>
      </c>
      <c r="AK212" s="513">
        <v>45611</v>
      </c>
      <c r="AL212" s="594"/>
      <c r="AM212" s="520" t="e">
        <v>#N/A</v>
      </c>
      <c r="AN212" s="514" t="e">
        <v>#N/A</v>
      </c>
      <c r="AO212" s="510">
        <v>169576836</v>
      </c>
      <c r="AP212" s="594" t="s">
        <v>3427</v>
      </c>
      <c r="AQ212" s="520">
        <v>45242</v>
      </c>
      <c r="AR212" s="513">
        <v>45608</v>
      </c>
      <c r="AS212" s="595">
        <v>79404121</v>
      </c>
      <c r="AT212" s="505" t="s">
        <v>3359</v>
      </c>
      <c r="AU212" s="596">
        <v>3142782033</v>
      </c>
      <c r="AV212" s="596">
        <v>3142782033</v>
      </c>
      <c r="AW212" s="502" t="s">
        <v>3920</v>
      </c>
      <c r="AX212" s="597" t="s">
        <v>3921</v>
      </c>
      <c r="AY212" s="598">
        <v>51744669</v>
      </c>
      <c r="AZ212" s="505" t="s">
        <v>3374</v>
      </c>
      <c r="BA212" s="596">
        <v>3115728174</v>
      </c>
      <c r="BB212" s="495" t="s">
        <v>3965</v>
      </c>
      <c r="BC212" s="495" t="s">
        <v>3966</v>
      </c>
      <c r="BD212" s="598"/>
      <c r="BE212" s="505"/>
      <c r="BF212" s="596"/>
      <c r="BG212" s="495"/>
      <c r="BH212" s="495"/>
      <c r="BI212" s="492" t="s">
        <v>3256</v>
      </c>
      <c r="BJ212" s="492"/>
      <c r="BK212" s="56">
        <v>421</v>
      </c>
      <c r="BL212" s="642" t="s">
        <v>3981</v>
      </c>
    </row>
    <row r="213" spans="1:64" ht="11.25" customHeight="1" x14ac:dyDescent="0.25">
      <c r="A213" s="487">
        <v>30</v>
      </c>
      <c r="B213" s="489" t="s">
        <v>3370</v>
      </c>
      <c r="C213" s="496" t="s">
        <v>1509</v>
      </c>
      <c r="D213" s="496" t="s">
        <v>3967</v>
      </c>
      <c r="E213" s="496" t="s">
        <v>3409</v>
      </c>
      <c r="F213" s="493">
        <v>2999</v>
      </c>
      <c r="G213" s="493">
        <v>2024</v>
      </c>
      <c r="H213" s="493">
        <v>2025</v>
      </c>
      <c r="I213" s="496" t="s">
        <v>3410</v>
      </c>
      <c r="J213" s="496" t="s">
        <v>1657</v>
      </c>
      <c r="K213" s="599" t="s">
        <v>3968</v>
      </c>
      <c r="L213" s="505" t="s">
        <v>3969</v>
      </c>
      <c r="M213" s="493">
        <v>28</v>
      </c>
      <c r="N213" s="493">
        <v>27</v>
      </c>
      <c r="O213" s="493">
        <v>2</v>
      </c>
      <c r="P213" s="505" t="s">
        <v>1487</v>
      </c>
      <c r="Q213" s="506">
        <v>45400</v>
      </c>
      <c r="R213" s="507">
        <v>45397</v>
      </c>
      <c r="S213" s="600" t="s">
        <v>2954</v>
      </c>
      <c r="T213" s="493">
        <v>10031565576</v>
      </c>
      <c r="U213" s="601">
        <v>28</v>
      </c>
      <c r="V213" s="510">
        <v>427560</v>
      </c>
      <c r="W213" s="492" t="s">
        <v>3411</v>
      </c>
      <c r="X213" s="520">
        <v>45400</v>
      </c>
      <c r="Y213" s="513">
        <v>46130</v>
      </c>
      <c r="Z213" s="510">
        <v>11101000608</v>
      </c>
      <c r="AA213" s="502" t="s">
        <v>3412</v>
      </c>
      <c r="AB213" s="577">
        <v>45398</v>
      </c>
      <c r="AC213" s="515">
        <v>45713</v>
      </c>
      <c r="AD213" s="557">
        <v>13061001309</v>
      </c>
      <c r="AE213" s="496" t="s">
        <v>3412</v>
      </c>
      <c r="AF213" s="520">
        <v>45398</v>
      </c>
      <c r="AG213" s="513">
        <v>45481</v>
      </c>
      <c r="AH213" s="568">
        <v>39015069</v>
      </c>
      <c r="AI213" s="496" t="s">
        <v>3558</v>
      </c>
      <c r="AJ213" s="520">
        <v>45395</v>
      </c>
      <c r="AK213" s="513">
        <v>45759</v>
      </c>
      <c r="AL213" s="594" t="s">
        <v>3420</v>
      </c>
      <c r="AM213" s="520">
        <v>45416</v>
      </c>
      <c r="AN213" s="514">
        <v>45476</v>
      </c>
      <c r="AO213" s="510" t="s">
        <v>1769</v>
      </c>
      <c r="AP213" s="594" t="s">
        <v>1769</v>
      </c>
      <c r="AQ213" s="520">
        <v>45397</v>
      </c>
      <c r="AR213" s="513">
        <v>46127</v>
      </c>
      <c r="AS213" s="595">
        <v>19123265</v>
      </c>
      <c r="AT213" s="505" t="s">
        <v>1537</v>
      </c>
      <c r="AU213" s="596">
        <v>3118830</v>
      </c>
      <c r="AV213" s="596">
        <v>3203001319</v>
      </c>
      <c r="AW213" s="502" t="s">
        <v>3440</v>
      </c>
      <c r="AX213" s="597" t="s">
        <v>3503</v>
      </c>
      <c r="AY213" s="598"/>
      <c r="AZ213" s="505"/>
      <c r="BA213" s="596"/>
      <c r="BB213" s="495"/>
      <c r="BC213" s="495"/>
      <c r="BD213" s="598"/>
      <c r="BE213" s="505"/>
      <c r="BF213" s="596"/>
      <c r="BG213" s="495"/>
      <c r="BH213" s="495"/>
      <c r="BI213" s="492" t="s">
        <v>3265</v>
      </c>
      <c r="BJ213" s="492"/>
      <c r="BK213" s="56">
        <v>30</v>
      </c>
      <c r="BL213" s="642" t="s">
        <v>3981</v>
      </c>
    </row>
    <row r="214" spans="1:64" ht="11.25" customHeight="1" x14ac:dyDescent="0.25">
      <c r="A214" s="569">
        <v>583</v>
      </c>
      <c r="B214" s="570" t="s">
        <v>3371</v>
      </c>
      <c r="C214" s="571" t="s">
        <v>1509</v>
      </c>
      <c r="D214" s="571" t="s">
        <v>3970</v>
      </c>
      <c r="E214" s="571" t="s">
        <v>3702</v>
      </c>
      <c r="F214" s="570">
        <v>1490</v>
      </c>
      <c r="G214" s="570">
        <v>2024</v>
      </c>
      <c r="H214" s="570">
        <v>2023</v>
      </c>
      <c r="I214" s="571" t="s">
        <v>3971</v>
      </c>
      <c r="J214" s="571" t="s">
        <v>1518</v>
      </c>
      <c r="K214" s="636" t="s">
        <v>3972</v>
      </c>
      <c r="L214" s="564" t="s">
        <v>3973</v>
      </c>
      <c r="M214" s="570">
        <v>5</v>
      </c>
      <c r="N214" s="570">
        <v>5</v>
      </c>
      <c r="O214" s="570">
        <v>4</v>
      </c>
      <c r="P214" s="564" t="s">
        <v>1521</v>
      </c>
      <c r="Q214" s="551"/>
      <c r="R214" s="551"/>
      <c r="S214" s="550"/>
      <c r="T214" s="637"/>
      <c r="U214" s="545"/>
      <c r="V214" s="573"/>
      <c r="W214" s="550"/>
      <c r="X214" s="575"/>
      <c r="Y214" s="503"/>
      <c r="Z214" s="573"/>
      <c r="AA214" s="550"/>
      <c r="AB214" s="575"/>
      <c r="AC214" s="575"/>
      <c r="AD214" s="656"/>
      <c r="AE214" s="571"/>
      <c r="AF214" s="574"/>
      <c r="AG214" s="574"/>
      <c r="AH214" s="576"/>
      <c r="AI214" s="571"/>
      <c r="AJ214" s="574"/>
      <c r="AK214" s="574"/>
      <c r="AL214" s="619"/>
      <c r="AM214" s="520" t="e">
        <v>#N/A</v>
      </c>
      <c r="AN214" s="577" t="e">
        <v>#N/A</v>
      </c>
      <c r="AO214" s="573"/>
      <c r="AP214" s="619"/>
      <c r="AQ214" s="574"/>
      <c r="AR214" s="574"/>
      <c r="AS214" s="638">
        <v>80219120</v>
      </c>
      <c r="AT214" s="564" t="s">
        <v>3372</v>
      </c>
      <c r="AU214" s="573"/>
      <c r="AV214" s="573"/>
      <c r="AW214" s="550"/>
      <c r="AX214" s="639"/>
      <c r="AY214" s="621"/>
      <c r="AZ214" s="564"/>
      <c r="BA214" s="573"/>
      <c r="BB214" s="547"/>
      <c r="BC214" s="547"/>
      <c r="BD214" s="621"/>
      <c r="BE214" s="564"/>
      <c r="BF214" s="573"/>
      <c r="BG214" s="547"/>
      <c r="BH214" s="547"/>
      <c r="BI214" s="545" t="s">
        <v>3256</v>
      </c>
      <c r="BJ214" s="545"/>
      <c r="BK214" s="569">
        <v>583</v>
      </c>
      <c r="BL214" s="647" t="s">
        <v>3984</v>
      </c>
    </row>
    <row r="215" spans="1:64" ht="11.25" customHeight="1" x14ac:dyDescent="0.25">
      <c r="A215" s="569">
        <v>50</v>
      </c>
      <c r="B215" s="570"/>
      <c r="C215" s="571" t="s">
        <v>1509</v>
      </c>
      <c r="D215" s="571" t="s">
        <v>3967</v>
      </c>
      <c r="E215" s="571" t="s">
        <v>3409</v>
      </c>
      <c r="F215" s="570">
        <v>2999</v>
      </c>
      <c r="G215" s="570">
        <v>2024</v>
      </c>
      <c r="H215" s="570">
        <v>2025</v>
      </c>
      <c r="I215" s="571" t="s">
        <v>3410</v>
      </c>
      <c r="J215" s="571" t="s">
        <v>1657</v>
      </c>
      <c r="K215" s="636" t="s">
        <v>3974</v>
      </c>
      <c r="L215" s="564" t="s">
        <v>3975</v>
      </c>
      <c r="M215" s="570">
        <v>25</v>
      </c>
      <c r="N215" s="570">
        <v>25</v>
      </c>
      <c r="O215" s="570"/>
      <c r="P215" s="564" t="s">
        <v>1487</v>
      </c>
      <c r="Q215" s="572"/>
      <c r="R215" s="572"/>
      <c r="S215" s="564"/>
      <c r="T215" s="570"/>
      <c r="U215" s="570"/>
      <c r="V215" s="573"/>
      <c r="W215" s="545"/>
      <c r="X215" s="574"/>
      <c r="Y215" s="574"/>
      <c r="Z215" s="573"/>
      <c r="AA215" s="550"/>
      <c r="AB215" s="575"/>
      <c r="AC215" s="575"/>
      <c r="AD215" s="656"/>
      <c r="AE215" s="571"/>
      <c r="AF215" s="574"/>
      <c r="AG215" s="574"/>
      <c r="AH215" s="576"/>
      <c r="AI215" s="571"/>
      <c r="AJ215" s="574"/>
      <c r="AK215" s="574"/>
      <c r="AL215" s="619"/>
      <c r="AM215" s="520" t="e">
        <v>#N/A</v>
      </c>
      <c r="AN215" s="577" t="e">
        <v>#N/A</v>
      </c>
      <c r="AO215" s="573"/>
      <c r="AP215" s="619"/>
      <c r="AQ215" s="574"/>
      <c r="AR215" s="574"/>
      <c r="AS215" s="638">
        <v>19123265</v>
      </c>
      <c r="AT215" s="564" t="s">
        <v>1537</v>
      </c>
      <c r="AU215" s="573">
        <v>3118830</v>
      </c>
      <c r="AV215" s="573">
        <v>3203001319</v>
      </c>
      <c r="AW215" s="550" t="s">
        <v>3440</v>
      </c>
      <c r="AX215" s="639" t="s">
        <v>3503</v>
      </c>
      <c r="AY215" s="621"/>
      <c r="AZ215" s="564"/>
      <c r="BA215" s="573"/>
      <c r="BB215" s="547"/>
      <c r="BC215" s="547"/>
      <c r="BD215" s="621"/>
      <c r="BE215" s="564"/>
      <c r="BF215" s="573"/>
      <c r="BG215" s="547"/>
      <c r="BH215" s="547"/>
      <c r="BI215" s="545" t="s">
        <v>3265</v>
      </c>
      <c r="BJ215" s="545"/>
      <c r="BK215" s="569">
        <v>50</v>
      </c>
      <c r="BL215" s="647" t="s">
        <v>3984</v>
      </c>
    </row>
    <row r="216" spans="1:64" ht="11.25" customHeight="1" x14ac:dyDescent="0.25">
      <c r="A216" s="569">
        <v>490</v>
      </c>
      <c r="B216" s="570"/>
      <c r="C216" s="571" t="s">
        <v>1509</v>
      </c>
      <c r="D216" s="571" t="s">
        <v>3967</v>
      </c>
      <c r="E216" s="571" t="s">
        <v>3409</v>
      </c>
      <c r="F216" s="570">
        <v>2999</v>
      </c>
      <c r="G216" s="570">
        <v>2024</v>
      </c>
      <c r="H216" s="570">
        <v>2025</v>
      </c>
      <c r="I216" s="571" t="s">
        <v>3410</v>
      </c>
      <c r="J216" s="571" t="s">
        <v>1657</v>
      </c>
      <c r="K216" s="636" t="s">
        <v>3976</v>
      </c>
      <c r="L216" s="564" t="s">
        <v>3977</v>
      </c>
      <c r="M216" s="570"/>
      <c r="N216" s="570"/>
      <c r="O216" s="570"/>
      <c r="P216" s="564" t="s">
        <v>1487</v>
      </c>
      <c r="Q216" s="572"/>
      <c r="R216" s="572"/>
      <c r="S216" s="564"/>
      <c r="T216" s="570"/>
      <c r="U216" s="570"/>
      <c r="V216" s="573"/>
      <c r="W216" s="545"/>
      <c r="X216" s="574"/>
      <c r="Y216" s="574"/>
      <c r="Z216" s="573"/>
      <c r="AA216" s="550"/>
      <c r="AB216" s="575"/>
      <c r="AC216" s="575"/>
      <c r="AD216" s="656"/>
      <c r="AE216" s="571"/>
      <c r="AF216" s="574"/>
      <c r="AG216" s="574"/>
      <c r="AH216" s="576"/>
      <c r="AI216" s="571"/>
      <c r="AJ216" s="574"/>
      <c r="AK216" s="574"/>
      <c r="AL216" s="619"/>
      <c r="AM216" s="520" t="e">
        <v>#N/A</v>
      </c>
      <c r="AN216" s="577" t="e">
        <v>#N/A</v>
      </c>
      <c r="AO216" s="573"/>
      <c r="AP216" s="619"/>
      <c r="AQ216" s="574"/>
      <c r="AR216" s="574"/>
      <c r="AS216" s="638">
        <v>800126471</v>
      </c>
      <c r="AT216" s="564" t="s">
        <v>3273</v>
      </c>
      <c r="AU216" s="573">
        <v>3118830</v>
      </c>
      <c r="AV216" s="573">
        <v>3203001319</v>
      </c>
      <c r="AW216" s="550" t="s">
        <v>3440</v>
      </c>
      <c r="AX216" s="639" t="s">
        <v>3495</v>
      </c>
      <c r="AY216" s="621"/>
      <c r="AZ216" s="564"/>
      <c r="BA216" s="573"/>
      <c r="BB216" s="547"/>
      <c r="BC216" s="547"/>
      <c r="BD216" s="621"/>
      <c r="BE216" s="564"/>
      <c r="BF216" s="573"/>
      <c r="BG216" s="547"/>
      <c r="BH216" s="547"/>
      <c r="BI216" s="545" t="s">
        <v>3375</v>
      </c>
      <c r="BJ216" s="545"/>
      <c r="BK216" s="569">
        <v>490</v>
      </c>
      <c r="BL216" s="647" t="s">
        <v>3984</v>
      </c>
    </row>
    <row r="217" spans="1:64" ht="11.25" customHeight="1" x14ac:dyDescent="0.25">
      <c r="A217" s="569">
        <v>495</v>
      </c>
      <c r="B217" s="570"/>
      <c r="C217" s="571" t="s">
        <v>1509</v>
      </c>
      <c r="D217" s="571" t="s">
        <v>3967</v>
      </c>
      <c r="E217" s="571" t="s">
        <v>3409</v>
      </c>
      <c r="F217" s="570">
        <v>2999</v>
      </c>
      <c r="G217" s="570">
        <v>2024</v>
      </c>
      <c r="H217" s="570">
        <v>2025</v>
      </c>
      <c r="I217" s="571" t="s">
        <v>3410</v>
      </c>
      <c r="J217" s="571" t="s">
        <v>1657</v>
      </c>
      <c r="K217" s="636" t="s">
        <v>3978</v>
      </c>
      <c r="L217" s="564" t="s">
        <v>3979</v>
      </c>
      <c r="M217" s="570"/>
      <c r="N217" s="570"/>
      <c r="O217" s="570"/>
      <c r="P217" s="564" t="s">
        <v>1487</v>
      </c>
      <c r="Q217" s="572"/>
      <c r="R217" s="572"/>
      <c r="S217" s="564"/>
      <c r="T217" s="570"/>
      <c r="U217" s="570"/>
      <c r="V217" s="573"/>
      <c r="W217" s="545"/>
      <c r="X217" s="574"/>
      <c r="Y217" s="574"/>
      <c r="Z217" s="573"/>
      <c r="AA217" s="550"/>
      <c r="AB217" s="575"/>
      <c r="AC217" s="575"/>
      <c r="AD217" s="656"/>
      <c r="AE217" s="571"/>
      <c r="AF217" s="574"/>
      <c r="AG217" s="574"/>
      <c r="AH217" s="576"/>
      <c r="AI217" s="571"/>
      <c r="AJ217" s="574"/>
      <c r="AK217" s="574"/>
      <c r="AL217" s="619"/>
      <c r="AM217" s="520" t="e">
        <v>#N/A</v>
      </c>
      <c r="AN217" s="577" t="e">
        <v>#N/A</v>
      </c>
      <c r="AO217" s="573"/>
      <c r="AP217" s="619"/>
      <c r="AQ217" s="574"/>
      <c r="AR217" s="574"/>
      <c r="AS217" s="638">
        <v>52493549</v>
      </c>
      <c r="AT217" s="564" t="s">
        <v>1711</v>
      </c>
      <c r="AU217" s="573">
        <v>3118830</v>
      </c>
      <c r="AV217" s="573">
        <v>3203001319</v>
      </c>
      <c r="AW217" s="550" t="s">
        <v>3440</v>
      </c>
      <c r="AX217" s="639" t="s">
        <v>3441</v>
      </c>
      <c r="AY217" s="621">
        <v>41493760</v>
      </c>
      <c r="AZ217" s="564" t="s">
        <v>3264</v>
      </c>
      <c r="BA217" s="573">
        <v>3203001319</v>
      </c>
      <c r="BB217" s="547" t="s">
        <v>3440</v>
      </c>
      <c r="BC217" s="547" t="s">
        <v>3495</v>
      </c>
      <c r="BD217" s="621"/>
      <c r="BE217" s="564"/>
      <c r="BF217" s="573"/>
      <c r="BG217" s="547"/>
      <c r="BH217" s="547"/>
      <c r="BI217" s="545" t="s">
        <v>3265</v>
      </c>
      <c r="BJ217" s="545"/>
      <c r="BK217" s="569">
        <v>495</v>
      </c>
      <c r="BL217" s="647" t="s">
        <v>3984</v>
      </c>
    </row>
    <row r="218" spans="1:64" ht="11.25" customHeight="1" x14ac:dyDescent="0.25">
      <c r="A218" s="569">
        <v>491</v>
      </c>
      <c r="B218" s="570"/>
      <c r="C218" s="571"/>
      <c r="D218" s="571"/>
      <c r="E218" s="571"/>
      <c r="F218" s="570"/>
      <c r="G218" s="570"/>
      <c r="H218" s="570"/>
      <c r="I218" s="571"/>
      <c r="J218" s="571"/>
      <c r="K218" s="636"/>
      <c r="L218" s="564"/>
      <c r="M218" s="570"/>
      <c r="N218" s="570"/>
      <c r="O218" s="570"/>
      <c r="P218" s="564"/>
      <c r="Q218" s="572"/>
      <c r="R218" s="572"/>
      <c r="S218" s="564"/>
      <c r="T218" s="570"/>
      <c r="U218" s="570"/>
      <c r="V218" s="573"/>
      <c r="W218" s="545"/>
      <c r="X218" s="574"/>
      <c r="Y218" s="574"/>
      <c r="Z218" s="573"/>
      <c r="AA218" s="550"/>
      <c r="AB218" s="575"/>
      <c r="AC218" s="575"/>
      <c r="AD218" s="656"/>
      <c r="AE218" s="571"/>
      <c r="AF218" s="574"/>
      <c r="AG218" s="574"/>
      <c r="AH218" s="576"/>
      <c r="AI218" s="571"/>
      <c r="AJ218" s="574"/>
      <c r="AK218" s="574"/>
      <c r="AL218" s="619"/>
      <c r="AM218" s="520"/>
      <c r="AN218" s="577"/>
      <c r="AO218" s="573"/>
      <c r="AP218" s="619"/>
      <c r="AQ218" s="574"/>
      <c r="AR218" s="574"/>
      <c r="AS218" s="638"/>
      <c r="AT218" s="564" t="s">
        <v>3273</v>
      </c>
      <c r="AU218" s="573"/>
      <c r="AV218" s="573"/>
      <c r="AW218" s="550"/>
      <c r="AX218" s="639"/>
      <c r="AY218" s="621"/>
      <c r="AZ218" s="564"/>
      <c r="BA218" s="573"/>
      <c r="BB218" s="547"/>
      <c r="BC218" s="547"/>
      <c r="BD218" s="621"/>
      <c r="BE218" s="564"/>
      <c r="BF218" s="573"/>
      <c r="BG218" s="547"/>
      <c r="BH218" s="547"/>
      <c r="BI218" s="545" t="s">
        <v>3375</v>
      </c>
      <c r="BJ218" s="545"/>
      <c r="BK218" s="569">
        <v>491</v>
      </c>
      <c r="BL218" s="647" t="s">
        <v>3984</v>
      </c>
    </row>
    <row r="219" spans="1:64" ht="11.25" customHeight="1" x14ac:dyDescent="0.25">
      <c r="A219" s="569">
        <v>492</v>
      </c>
      <c r="B219" s="570"/>
      <c r="C219" s="571"/>
      <c r="D219" s="571"/>
      <c r="E219" s="571"/>
      <c r="F219" s="570"/>
      <c r="G219" s="570"/>
      <c r="H219" s="570"/>
      <c r="I219" s="571"/>
      <c r="J219" s="571"/>
      <c r="K219" s="636"/>
      <c r="L219" s="564"/>
      <c r="M219" s="570"/>
      <c r="N219" s="570"/>
      <c r="O219" s="570"/>
      <c r="P219" s="564"/>
      <c r="Q219" s="572"/>
      <c r="R219" s="572"/>
      <c r="S219" s="564"/>
      <c r="T219" s="570"/>
      <c r="U219" s="570"/>
      <c r="V219" s="573"/>
      <c r="W219" s="545"/>
      <c r="X219" s="574"/>
      <c r="Y219" s="574"/>
      <c r="Z219" s="573"/>
      <c r="AA219" s="550"/>
      <c r="AB219" s="575"/>
      <c r="AC219" s="575"/>
      <c r="AD219" s="656"/>
      <c r="AE219" s="571"/>
      <c r="AF219" s="574"/>
      <c r="AG219" s="574"/>
      <c r="AH219" s="576"/>
      <c r="AI219" s="571"/>
      <c r="AJ219" s="574"/>
      <c r="AK219" s="574"/>
      <c r="AL219" s="619"/>
      <c r="AM219" s="520"/>
      <c r="AN219" s="577"/>
      <c r="AO219" s="573"/>
      <c r="AP219" s="619"/>
      <c r="AQ219" s="574"/>
      <c r="AR219" s="574"/>
      <c r="AS219" s="638"/>
      <c r="AT219" s="564" t="s">
        <v>3273</v>
      </c>
      <c r="AU219" s="573"/>
      <c r="AV219" s="573"/>
      <c r="AW219" s="550"/>
      <c r="AX219" s="639"/>
      <c r="AY219" s="621"/>
      <c r="AZ219" s="564"/>
      <c r="BA219" s="573"/>
      <c r="BB219" s="547"/>
      <c r="BC219" s="547"/>
      <c r="BD219" s="621"/>
      <c r="BE219" s="564"/>
      <c r="BF219" s="573"/>
      <c r="BG219" s="547"/>
      <c r="BH219" s="547"/>
      <c r="BI219" s="545" t="s">
        <v>3375</v>
      </c>
      <c r="BJ219" s="545"/>
      <c r="BK219" s="569">
        <v>492</v>
      </c>
      <c r="BL219" s="647" t="s">
        <v>3984</v>
      </c>
    </row>
  </sheetData>
  <autoFilter ref="A1:BK218" xr:uid="{984135DE-12F2-4BC9-A4CF-8B2BF103FCA0}"/>
  <conditionalFormatting sqref="A22">
    <cfRule type="duplicateValues" dxfId="179" priority="52"/>
  </conditionalFormatting>
  <conditionalFormatting sqref="B1:B219">
    <cfRule type="duplicateValues" dxfId="178" priority="53"/>
  </conditionalFormatting>
  <conditionalFormatting sqref="P191">
    <cfRule type="containsText" dxfId="177" priority="128" operator="containsText" text="DESVINCULACION ADM">
      <formula>NOT(ISERROR(SEARCH("DESVINCULACION ADM",P191)))</formula>
    </cfRule>
    <cfRule type="containsText" dxfId="176" priority="129" operator="containsText" text="CAPACIDAD TRANSPOR">
      <formula>NOT(ISERROR(SEARCH("CAPACIDAD TRANSPOR",P191)))</formula>
    </cfRule>
    <cfRule type="containsText" dxfId="175" priority="130" operator="containsText" text="ACTIVO">
      <formula>NOT(ISERROR(SEARCH("ACTIVO",P191)))</formula>
    </cfRule>
    <cfRule type="containsText" dxfId="174" priority="131" operator="containsText" text="DESVINCULACION ADM">
      <formula>NOT(ISERROR(SEARCH("DESVINCULACION ADM",P191)))</formula>
    </cfRule>
    <cfRule type="containsText" dxfId="173" priority="132" operator="containsText" text="CAPACIDAD TRANSPOR">
      <formula>NOT(ISERROR(SEARCH("CAPACIDAD TRANSPOR",P191)))</formula>
    </cfRule>
    <cfRule type="containsText" dxfId="172" priority="133" operator="containsText" text="ACTIVO">
      <formula>NOT(ISERROR(SEARCH("ACTIVO",P191)))</formula>
    </cfRule>
  </conditionalFormatting>
  <conditionalFormatting sqref="P195:P196">
    <cfRule type="containsText" dxfId="171" priority="120" operator="containsText" text="DESVINCULACION ADM">
      <formula>NOT(ISERROR(SEARCH("DESVINCULACION ADM",P195)))</formula>
    </cfRule>
    <cfRule type="containsText" dxfId="170" priority="121" operator="containsText" text="CAPACIDAD TRANSPOR">
      <formula>NOT(ISERROR(SEARCH("CAPACIDAD TRANSPOR",P195)))</formula>
    </cfRule>
    <cfRule type="containsText" dxfId="169" priority="122" operator="containsText" text="ACTIVO">
      <formula>NOT(ISERROR(SEARCH("ACTIVO",P195)))</formula>
    </cfRule>
  </conditionalFormatting>
  <conditionalFormatting sqref="Y2:Y201">
    <cfRule type="timePeriod" dxfId="168" priority="60" timePeriod="thisMonth">
      <formula>AND(MONTH(Y2)=MONTH(TODAY()),YEAR(Y2)=YEAR(TODAY()))</formula>
    </cfRule>
    <cfRule type="cellIs" dxfId="167" priority="61" stopIfTrue="1" operator="lessThan">
      <formula>TODAY()</formula>
    </cfRule>
  </conditionalFormatting>
  <conditionalFormatting sqref="Y202:Y213">
    <cfRule type="cellIs" dxfId="166" priority="108" stopIfTrue="1" operator="lessThan">
      <formula>TODAY()</formula>
    </cfRule>
    <cfRule type="cellIs" dxfId="165" priority="107" operator="lessThan">
      <formula>TODAY()</formula>
    </cfRule>
  </conditionalFormatting>
  <conditionalFormatting sqref="Y214">
    <cfRule type="timePeriod" dxfId="164" priority="58" timePeriod="thisMonth">
      <formula>AND(MONTH(Y214)=MONTH(TODAY()),YEAR(Y214)=YEAR(TODAY()))</formula>
    </cfRule>
  </conditionalFormatting>
  <conditionalFormatting sqref="Y214:Y217">
    <cfRule type="cellIs" dxfId="163" priority="59" stopIfTrue="1" operator="lessThan">
      <formula>TODAY()</formula>
    </cfRule>
  </conditionalFormatting>
  <conditionalFormatting sqref="Y215:Y219">
    <cfRule type="cellIs" dxfId="162" priority="55" operator="lessThan">
      <formula>TODAY()</formula>
    </cfRule>
  </conditionalFormatting>
  <conditionalFormatting sqref="Y218:Y219">
    <cfRule type="cellIs" dxfId="161" priority="56" stopIfTrue="1" operator="lessThan">
      <formula>TODAY()</formula>
    </cfRule>
  </conditionalFormatting>
  <conditionalFormatting sqref="AG197:AG201">
    <cfRule type="cellIs" dxfId="160" priority="106" operator="lessThan">
      <formula>TODAY()</formula>
    </cfRule>
  </conditionalFormatting>
  <conditionalFormatting sqref="AK2:AK19">
    <cfRule type="cellIs" dxfId="159" priority="98" stopIfTrue="1" operator="lessThan">
      <formula>TODAY()</formula>
    </cfRule>
  </conditionalFormatting>
  <conditionalFormatting sqref="AK17">
    <cfRule type="timePeriod" dxfId="158" priority="97" timePeriod="thisMonth">
      <formula>AND(MONTH(AK17)=MONTH(TODAY()),YEAR(AK17)=YEAR(TODAY()))</formula>
    </cfRule>
  </conditionalFormatting>
  <conditionalFormatting sqref="AK20">
    <cfRule type="timePeriod" dxfId="157" priority="95" timePeriod="thisMonth">
      <formula>AND(MONTH(AK20)=MONTH(TODAY()),YEAR(AK20)=YEAR(TODAY()))</formula>
    </cfRule>
  </conditionalFormatting>
  <conditionalFormatting sqref="AK20:AK56">
    <cfRule type="cellIs" dxfId="156" priority="96" stopIfTrue="1" operator="lessThan">
      <formula>TODAY()</formula>
    </cfRule>
  </conditionalFormatting>
  <conditionalFormatting sqref="AK57">
    <cfRule type="timePeriod" dxfId="155" priority="93" timePeriod="thisMonth">
      <formula>AND(MONTH(AK57)=MONTH(TODAY()),YEAR(AK57)=YEAR(TODAY()))</formula>
    </cfRule>
  </conditionalFormatting>
  <conditionalFormatting sqref="AK57:AK60">
    <cfRule type="cellIs" dxfId="154" priority="94" stopIfTrue="1" operator="lessThan">
      <formula>TODAY()</formula>
    </cfRule>
  </conditionalFormatting>
  <conditionalFormatting sqref="AK61">
    <cfRule type="timePeriod" dxfId="153" priority="90" timePeriod="thisMonth">
      <formula>AND(MONTH(AK61)=MONTH(TODAY()),YEAR(AK61)=YEAR(TODAY()))</formula>
    </cfRule>
  </conditionalFormatting>
  <conditionalFormatting sqref="AK61:AK66">
    <cfRule type="cellIs" dxfId="152" priority="91" stopIfTrue="1" operator="lessThan">
      <formula>TODAY()</formula>
    </cfRule>
  </conditionalFormatting>
  <conditionalFormatting sqref="AK67">
    <cfRule type="timePeriod" dxfId="151" priority="88" timePeriod="thisMonth">
      <formula>AND(MONTH(AK67)=MONTH(TODAY()),YEAR(AK67)=YEAR(TODAY()))</formula>
    </cfRule>
  </conditionalFormatting>
  <conditionalFormatting sqref="AK67:AK85">
    <cfRule type="cellIs" dxfId="150" priority="89" stopIfTrue="1" operator="lessThan">
      <formula>TODAY()</formula>
    </cfRule>
  </conditionalFormatting>
  <conditionalFormatting sqref="AK86">
    <cfRule type="timePeriod" dxfId="149" priority="86" timePeriod="thisMonth">
      <formula>AND(MONTH(AK86)=MONTH(TODAY()),YEAR(AK86)=YEAR(TODAY()))</formula>
    </cfRule>
  </conditionalFormatting>
  <conditionalFormatting sqref="AK86:AK95">
    <cfRule type="cellIs" dxfId="148" priority="87" stopIfTrue="1" operator="lessThan">
      <formula>TODAY()</formula>
    </cfRule>
  </conditionalFormatting>
  <conditionalFormatting sqref="AK96">
    <cfRule type="timePeriod" dxfId="147" priority="84" timePeriod="thisMonth">
      <formula>AND(MONTH(AK96)=MONTH(TODAY()),YEAR(AK96)=YEAR(TODAY()))</formula>
    </cfRule>
  </conditionalFormatting>
  <conditionalFormatting sqref="AK96:AK110">
    <cfRule type="cellIs" dxfId="146" priority="85" stopIfTrue="1" operator="lessThan">
      <formula>TODAY()</formula>
    </cfRule>
  </conditionalFormatting>
  <conditionalFormatting sqref="AK111">
    <cfRule type="timePeriod" dxfId="145" priority="82" timePeriod="thisMonth">
      <formula>AND(MONTH(AK111)=MONTH(TODAY()),YEAR(AK111)=YEAR(TODAY()))</formula>
    </cfRule>
  </conditionalFormatting>
  <conditionalFormatting sqref="AK111:AK123">
    <cfRule type="cellIs" dxfId="144" priority="83" stopIfTrue="1" operator="lessThan">
      <formula>TODAY()</formula>
    </cfRule>
  </conditionalFormatting>
  <conditionalFormatting sqref="AK124">
    <cfRule type="timePeriod" dxfId="143" priority="78" timePeriod="thisMonth">
      <formula>AND(MONTH(AK124)=MONTH(TODAY()),YEAR(AK124)=YEAR(TODAY()))</formula>
    </cfRule>
  </conditionalFormatting>
  <conditionalFormatting sqref="AK124:AK125">
    <cfRule type="cellIs" dxfId="142" priority="79" stopIfTrue="1" operator="lessThan">
      <formula>TODAY()</formula>
    </cfRule>
  </conditionalFormatting>
  <conditionalFormatting sqref="AK126">
    <cfRule type="timePeriod" dxfId="141" priority="76" timePeriod="thisMonth">
      <formula>AND(MONTH(AK126)=MONTH(TODAY()),YEAR(AK126)=YEAR(TODAY()))</formula>
    </cfRule>
  </conditionalFormatting>
  <conditionalFormatting sqref="AK126:AK137">
    <cfRule type="cellIs" dxfId="140" priority="77" stopIfTrue="1" operator="lessThan">
      <formula>TODAY()</formula>
    </cfRule>
  </conditionalFormatting>
  <conditionalFormatting sqref="AK138">
    <cfRule type="timePeriod" dxfId="139" priority="74" timePeriod="thisMonth">
      <formula>AND(MONTH(AK138)=MONTH(TODAY()),YEAR(AK138)=YEAR(TODAY()))</formula>
    </cfRule>
  </conditionalFormatting>
  <conditionalFormatting sqref="AK138:AK180">
    <cfRule type="cellIs" dxfId="138" priority="75" stopIfTrue="1" operator="lessThan">
      <formula>TODAY()</formula>
    </cfRule>
  </conditionalFormatting>
  <conditionalFormatting sqref="AK181:AK183">
    <cfRule type="timePeriod" dxfId="137" priority="72" timePeriod="thisMonth">
      <formula>AND(MONTH(AK181)=MONTH(TODAY()),YEAR(AK181)=YEAR(TODAY()))</formula>
    </cfRule>
  </conditionalFormatting>
  <conditionalFormatting sqref="AK181:AK184">
    <cfRule type="cellIs" dxfId="136" priority="73" stopIfTrue="1" operator="lessThan">
      <formula>TODAY()</formula>
    </cfRule>
  </conditionalFormatting>
  <conditionalFormatting sqref="AK185">
    <cfRule type="cellIs" dxfId="135" priority="69" stopIfTrue="1" operator="lessThan">
      <formula>TODAY()</formula>
    </cfRule>
    <cfRule type="timePeriod" dxfId="134" priority="70" timePeriod="thisMonth">
      <formula>AND(MONTH(AK185)=MONTH(TODAY()),YEAR(AK185)=YEAR(TODAY()))</formula>
    </cfRule>
    <cfRule type="timePeriod" dxfId="133" priority="68" timePeriod="thisMonth">
      <formula>AND(MONTH(AK185)=MONTH(TODAY()),YEAR(AK185)=YEAR(TODAY()))</formula>
    </cfRule>
  </conditionalFormatting>
  <conditionalFormatting sqref="AK185:AK190">
    <cfRule type="cellIs" dxfId="132" priority="71" stopIfTrue="1" operator="lessThan">
      <formula>TODAY()</formula>
    </cfRule>
  </conditionalFormatting>
  <conditionalFormatting sqref="AK191:AK192">
    <cfRule type="timePeriod" dxfId="131" priority="66" timePeriod="thisMonth">
      <formula>AND(MONTH(AK191)=MONTH(TODAY()),YEAR(AK191)=YEAR(TODAY()))</formula>
    </cfRule>
  </conditionalFormatting>
  <conditionalFormatting sqref="AK191:AK198">
    <cfRule type="cellIs" dxfId="130" priority="67" stopIfTrue="1" operator="lessThan">
      <formula>TODAY()</formula>
    </cfRule>
  </conditionalFormatting>
  <conditionalFormatting sqref="AK199">
    <cfRule type="timePeriod" dxfId="129" priority="62" timePeriod="thisMonth">
      <formula>AND(MONTH(AK199)=MONTH(TODAY()),YEAR(AK199)=YEAR(TODAY()))</formula>
    </cfRule>
    <cfRule type="cellIs" dxfId="128" priority="63" stopIfTrue="1" operator="lessThan">
      <formula>TODAY()</formula>
    </cfRule>
    <cfRule type="timePeriod" dxfId="127" priority="64" timePeriod="thisMonth">
      <formula>AND(MONTH(AK199)=MONTH(TODAY()),YEAR(AK199)=YEAR(TODAY()))</formula>
    </cfRule>
  </conditionalFormatting>
  <conditionalFormatting sqref="AK199:AK217">
    <cfRule type="cellIs" dxfId="126" priority="65" stopIfTrue="1" operator="lessThan">
      <formula>TODAY()</formula>
    </cfRule>
  </conditionalFormatting>
  <conditionalFormatting sqref="AL4">
    <cfRule type="cellIs" dxfId="125" priority="112" operator="lessThan">
      <formula>TODAY()</formula>
    </cfRule>
  </conditionalFormatting>
  <conditionalFormatting sqref="AL7:AL9">
    <cfRule type="cellIs" dxfId="124" priority="173" operator="lessThan">
      <formula>TODAY()</formula>
    </cfRule>
  </conditionalFormatting>
  <conditionalFormatting sqref="AL11:AL13">
    <cfRule type="cellIs" dxfId="123" priority="118" operator="lessThan">
      <formula>TODAY()</formula>
    </cfRule>
  </conditionalFormatting>
  <conditionalFormatting sqref="AL15:AL18">
    <cfRule type="cellIs" dxfId="122" priority="113" operator="lessThan">
      <formula>TODAY()</formula>
    </cfRule>
  </conditionalFormatting>
  <conditionalFormatting sqref="AL26 AL30:AL31 AL34:AL35 AL39 AL45:AL46 AL49 AL51 AL55 AL57 AL71:AL72 AL83 AL91:AL92 AL96:AL100 AL103:AL109 AL111 AL114:AL117 AL139:AL140">
    <cfRule type="cellIs" dxfId="121" priority="117" operator="lessThan">
      <formula>TODAY()</formula>
    </cfRule>
  </conditionalFormatting>
  <conditionalFormatting sqref="AL41">
    <cfRule type="cellIs" dxfId="120" priority="127" operator="lessThan">
      <formula>TODAY()</formula>
    </cfRule>
  </conditionalFormatting>
  <conditionalFormatting sqref="AL59">
    <cfRule type="cellIs" dxfId="119" priority="171" operator="lessThan">
      <formula>TODAY()</formula>
    </cfRule>
  </conditionalFormatting>
  <conditionalFormatting sqref="AL61:AL62">
    <cfRule type="cellIs" dxfId="118" priority="169" operator="lessThan">
      <formula>TODAY()</formula>
    </cfRule>
  </conditionalFormatting>
  <conditionalFormatting sqref="AL85 AL176 AL191">
    <cfRule type="cellIs" dxfId="117" priority="104" stopIfTrue="1" operator="lessThan">
      <formula>TODAY()</formula>
    </cfRule>
  </conditionalFormatting>
  <conditionalFormatting sqref="AL86">
    <cfRule type="cellIs" dxfId="116" priority="168" operator="lessThan">
      <formula>TODAY()</formula>
    </cfRule>
  </conditionalFormatting>
  <conditionalFormatting sqref="AL126">
    <cfRule type="cellIs" dxfId="115" priority="134" operator="lessThan">
      <formula>TODAY()</formula>
    </cfRule>
  </conditionalFormatting>
  <conditionalFormatting sqref="AL129">
    <cfRule type="cellIs" dxfId="114" priority="170" operator="lessThan">
      <formula>TODAY()</formula>
    </cfRule>
  </conditionalFormatting>
  <conditionalFormatting sqref="AL131">
    <cfRule type="cellIs" dxfId="113" priority="175" operator="lessThan">
      <formula>TODAY()</formula>
    </cfRule>
  </conditionalFormatting>
  <conditionalFormatting sqref="AL133">
    <cfRule type="cellIs" dxfId="112" priority="174" operator="lessThan">
      <formula>TODAY()</formula>
    </cfRule>
  </conditionalFormatting>
  <conditionalFormatting sqref="AL145">
    <cfRule type="cellIs" dxfId="111" priority="178" operator="lessThan">
      <formula>TODAY()</formula>
    </cfRule>
  </conditionalFormatting>
  <conditionalFormatting sqref="AL153:AL154">
    <cfRule type="cellIs" dxfId="110" priority="177" operator="lessThan">
      <formula>TODAY()</formula>
    </cfRule>
  </conditionalFormatting>
  <conditionalFormatting sqref="AL163">
    <cfRule type="cellIs" dxfId="109" priority="179" operator="lessThan">
      <formula>TODAY()</formula>
    </cfRule>
  </conditionalFormatting>
  <conditionalFormatting sqref="AL178:AL180">
    <cfRule type="cellIs" dxfId="108" priority="176" operator="lessThan">
      <formula>TODAY()</formula>
    </cfRule>
  </conditionalFormatting>
  <conditionalFormatting sqref="AL184:AL185">
    <cfRule type="cellIs" dxfId="107" priority="167" operator="lessThan">
      <formula>TODAY()</formula>
    </cfRule>
  </conditionalFormatting>
  <conditionalFormatting sqref="AL187">
    <cfRule type="cellIs" dxfId="106" priority="136" operator="lessThan">
      <formula>TODAY()</formula>
    </cfRule>
  </conditionalFormatting>
  <conditionalFormatting sqref="AL192:AL197">
    <cfRule type="cellIs" dxfId="105" priority="109" operator="lessThan">
      <formula>TODAY()</formula>
    </cfRule>
  </conditionalFormatting>
  <conditionalFormatting sqref="AN2:AN52 AC2:AC195 AG2:AG195 AR31 AL79:AL81 AL130 AR130 AR135:AR139 AR141:AR143 AR161:AR169">
    <cfRule type="cellIs" dxfId="104" priority="105" stopIfTrue="1" operator="lessThan">
      <formula>TODAY()</formula>
    </cfRule>
  </conditionalFormatting>
  <conditionalFormatting sqref="AN7:AN14">
    <cfRule type="cellIs" dxfId="103" priority="152" operator="lessThan">
      <formula>TODAY()</formula>
    </cfRule>
  </conditionalFormatting>
  <conditionalFormatting sqref="AN16">
    <cfRule type="cellIs" dxfId="102" priority="151" operator="lessThan">
      <formula>TODAY()</formula>
    </cfRule>
  </conditionalFormatting>
  <conditionalFormatting sqref="AN18">
    <cfRule type="cellIs" dxfId="101" priority="158" operator="lessThan">
      <formula>TODAY()</formula>
    </cfRule>
  </conditionalFormatting>
  <conditionalFormatting sqref="AN23">
    <cfRule type="cellIs" dxfId="100" priority="150" operator="lessThan">
      <formula>TODAY()</formula>
    </cfRule>
  </conditionalFormatting>
  <conditionalFormatting sqref="AN28">
    <cfRule type="cellIs" dxfId="99" priority="162" operator="lessThan">
      <formula>TODAY()</formula>
    </cfRule>
  </conditionalFormatting>
  <conditionalFormatting sqref="AN32">
    <cfRule type="cellIs" dxfId="98" priority="165" operator="lessThan">
      <formula>TODAY()</formula>
    </cfRule>
  </conditionalFormatting>
  <conditionalFormatting sqref="AN34">
    <cfRule type="cellIs" dxfId="97" priority="139" operator="lessThan">
      <formula>TODAY()</formula>
    </cfRule>
  </conditionalFormatting>
  <conditionalFormatting sqref="AN37">
    <cfRule type="cellIs" dxfId="96" priority="149" operator="lessThan">
      <formula>TODAY()</formula>
    </cfRule>
  </conditionalFormatting>
  <conditionalFormatting sqref="AN39:AN40">
    <cfRule type="cellIs" dxfId="95" priority="148" operator="lessThan">
      <formula>TODAY()</formula>
    </cfRule>
  </conditionalFormatting>
  <conditionalFormatting sqref="AN45:AN46">
    <cfRule type="cellIs" dxfId="94" priority="147" operator="lessThan">
      <formula>TODAY()</formula>
    </cfRule>
  </conditionalFormatting>
  <conditionalFormatting sqref="AN51">
    <cfRule type="cellIs" dxfId="93" priority="146" operator="lessThan">
      <formula>TODAY()</formula>
    </cfRule>
  </conditionalFormatting>
  <conditionalFormatting sqref="AN53:AN56">
    <cfRule type="cellIs" dxfId="92" priority="92" operator="lessThan">
      <formula>TODAY()</formula>
    </cfRule>
  </conditionalFormatting>
  <conditionalFormatting sqref="AN54:AN219 AC197:AC219 AG197:AG219 AK218:AK219">
    <cfRule type="cellIs" dxfId="91" priority="54" stopIfTrue="1" operator="lessThan">
      <formula>TODAY()</formula>
    </cfRule>
  </conditionalFormatting>
  <conditionalFormatting sqref="AN59">
    <cfRule type="cellIs" dxfId="90" priority="145" operator="lessThan">
      <formula>TODAY()</formula>
    </cfRule>
  </conditionalFormatting>
  <conditionalFormatting sqref="AN61:AN63">
    <cfRule type="cellIs" dxfId="89" priority="138" operator="lessThan">
      <formula>TODAY()</formula>
    </cfRule>
  </conditionalFormatting>
  <conditionalFormatting sqref="AN72:AN73">
    <cfRule type="cellIs" dxfId="88" priority="135" operator="lessThan">
      <formula>TODAY()</formula>
    </cfRule>
  </conditionalFormatting>
  <conditionalFormatting sqref="AN77">
    <cfRule type="cellIs" dxfId="87" priority="164" operator="lessThan">
      <formula>TODAY()</formula>
    </cfRule>
  </conditionalFormatting>
  <conditionalFormatting sqref="AN83">
    <cfRule type="cellIs" dxfId="86" priority="159" operator="lessThan">
      <formula>TODAY()</formula>
    </cfRule>
  </conditionalFormatting>
  <conditionalFormatting sqref="AN86">
    <cfRule type="cellIs" dxfId="85" priority="137" operator="lessThan">
      <formula>TODAY()</formula>
    </cfRule>
  </conditionalFormatting>
  <conditionalFormatting sqref="AN90:AN91">
    <cfRule type="cellIs" dxfId="84" priority="144" operator="lessThan">
      <formula>TODAY()</formula>
    </cfRule>
  </conditionalFormatting>
  <conditionalFormatting sqref="AN97">
    <cfRule type="cellIs" dxfId="83" priority="160" operator="lessThan">
      <formula>TODAY()</formula>
    </cfRule>
  </conditionalFormatting>
  <conditionalFormatting sqref="AN99">
    <cfRule type="cellIs" dxfId="82" priority="143" operator="lessThan">
      <formula>TODAY()</formula>
    </cfRule>
  </conditionalFormatting>
  <conditionalFormatting sqref="AN103">
    <cfRule type="cellIs" dxfId="81" priority="142" operator="lessThan">
      <formula>TODAY()</formula>
    </cfRule>
  </conditionalFormatting>
  <conditionalFormatting sqref="AN114:AN115">
    <cfRule type="cellIs" dxfId="80" priority="161" operator="lessThan">
      <formula>TODAY()</formula>
    </cfRule>
  </conditionalFormatting>
  <conditionalFormatting sqref="AN126">
    <cfRule type="cellIs" dxfId="79" priority="163" operator="lessThan">
      <formula>TODAY()</formula>
    </cfRule>
  </conditionalFormatting>
  <conditionalFormatting sqref="AN129">
    <cfRule type="cellIs" dxfId="78" priority="141" operator="lessThan">
      <formula>TODAY()</formula>
    </cfRule>
  </conditionalFormatting>
  <conditionalFormatting sqref="AN131">
    <cfRule type="cellIs" dxfId="77" priority="155" operator="lessThan">
      <formula>TODAY()</formula>
    </cfRule>
  </conditionalFormatting>
  <conditionalFormatting sqref="AN133:AN134">
    <cfRule type="cellIs" dxfId="76" priority="154" operator="lessThan">
      <formula>TODAY()</formula>
    </cfRule>
  </conditionalFormatting>
  <conditionalFormatting sqref="AN140">
    <cfRule type="cellIs" dxfId="75" priority="140" operator="lessThan">
      <formula>TODAY()</formula>
    </cfRule>
  </conditionalFormatting>
  <conditionalFormatting sqref="AN144:AN146">
    <cfRule type="cellIs" dxfId="74" priority="123" operator="lessThan">
      <formula>TODAY()</formula>
    </cfRule>
  </conditionalFormatting>
  <conditionalFormatting sqref="AN146 AR146:AR148">
    <cfRule type="cellIs" dxfId="73" priority="124" stopIfTrue="1" operator="lessThan">
      <formula>TODAY()</formula>
    </cfRule>
  </conditionalFormatting>
  <conditionalFormatting sqref="AN149">
    <cfRule type="cellIs" dxfId="72" priority="157" operator="lessThan">
      <formula>TODAY()</formula>
    </cfRule>
  </conditionalFormatting>
  <conditionalFormatting sqref="AN151">
    <cfRule type="cellIs" dxfId="71" priority="166" operator="lessThan">
      <formula>TODAY()</formula>
    </cfRule>
  </conditionalFormatting>
  <conditionalFormatting sqref="AN153:AN154">
    <cfRule type="cellIs" dxfId="70" priority="156" operator="lessThan">
      <formula>TODAY()</formula>
    </cfRule>
  </conditionalFormatting>
  <conditionalFormatting sqref="AN156">
    <cfRule type="cellIs" dxfId="69" priority="153" operator="lessThan">
      <formula>TODAY()</formula>
    </cfRule>
  </conditionalFormatting>
  <conditionalFormatting sqref="AN178:AN219 AK218:AL219 AR218:AR219">
    <cfRule type="cellIs" dxfId="68" priority="57" operator="lessThan">
      <formula>TODAY()</formula>
    </cfRule>
  </conditionalFormatting>
  <conditionalFormatting sqref="AO1:AR1">
    <cfRule type="iconSet" priority="181">
      <iconSet iconSet="3Symbols">
        <cfvo type="percent" val="0"/>
        <cfvo type="num" val="5"/>
        <cfvo type="num" val="30"/>
      </iconSet>
    </cfRule>
  </conditionalFormatting>
  <conditionalFormatting sqref="AP41">
    <cfRule type="cellIs" dxfId="67" priority="126" operator="lessThan">
      <formula>TODAY()</formula>
    </cfRule>
  </conditionalFormatting>
  <conditionalFormatting sqref="AP61">
    <cfRule type="cellIs" dxfId="66" priority="103" operator="lessThan">
      <formula>TODAY()</formula>
    </cfRule>
  </conditionalFormatting>
  <conditionalFormatting sqref="AP71">
    <cfRule type="cellIs" dxfId="65" priority="111" operator="lessThan">
      <formula>TODAY()</formula>
    </cfRule>
  </conditionalFormatting>
  <conditionalFormatting sqref="AP104">
    <cfRule type="cellIs" dxfId="64" priority="110" operator="lessThan">
      <formula>TODAY()</formula>
    </cfRule>
  </conditionalFormatting>
  <conditionalFormatting sqref="AP148">
    <cfRule type="cellIs" dxfId="63" priority="100" stopIfTrue="1" operator="lessThan">
      <formula>TODAY()</formula>
    </cfRule>
  </conditionalFormatting>
  <conditionalFormatting sqref="AR2 AR4:AR6">
    <cfRule type="cellIs" dxfId="62" priority="116" stopIfTrue="1" operator="lessThan">
      <formula>TODAY()</formula>
    </cfRule>
  </conditionalFormatting>
  <conditionalFormatting sqref="AR2">
    <cfRule type="cellIs" dxfId="61" priority="114" operator="lessThan">
      <formula>TODAY()</formula>
    </cfRule>
  </conditionalFormatting>
  <conditionalFormatting sqref="AR4:AR17">
    <cfRule type="cellIs" dxfId="60" priority="99" operator="lessThan">
      <formula>TODAY()</formula>
    </cfRule>
  </conditionalFormatting>
  <conditionalFormatting sqref="AR17">
    <cfRule type="cellIs" dxfId="59" priority="115" stopIfTrue="1" operator="lessThan">
      <formula>TODAY()</formula>
    </cfRule>
  </conditionalFormatting>
  <conditionalFormatting sqref="AR19:AR22 AR24:AR27 AR29:AR30 AR33 AR35:AR36 AR38 AR41:AR44 AR47:AR50 AR52 AR56:AR58 AR113 AR116 AR118:AR125 AR127:AR128 AR132 AR150 AR152 AR155 AR157:AR158 AR64:AR71 AR73:AR76 AR78:AR82 AR84:AR85 AR87:AR89 AR92:AR96 AR106:AR107 AR109:AR110 AR15 AL5:AL6 AL20 AL24:AL25 AL29 AL33 AL50 AL52 AL56 AL60 AL66 AL68:AL69 AL74:AL76 AL88:AL90 AL93:AL95 AL102 AL112 AL118 AL121 AL123:AL125 AL127:AL128 AL135:AL137 AL142 AL147:AL148 AL152 AL157">
    <cfRule type="cellIs" dxfId="58" priority="180" stopIfTrue="1" operator="lessThan">
      <formula>TODAY()</formula>
    </cfRule>
  </conditionalFormatting>
  <conditionalFormatting sqref="AR19:AR27">
    <cfRule type="cellIs" dxfId="57" priority="172" operator="lessThan">
      <formula>TODAY()</formula>
    </cfRule>
  </conditionalFormatting>
  <conditionalFormatting sqref="AR29:AR60 AR118:AR217 AK2:AK16 AK18:AK19 AK21:AK56 AK58:AK60 AK62:AK66 AK68:AK85 AK87:AK95 AK97:AK110 AK112:AK123 AK125 AK127:AK137 AK139:AK180 AK184 AK186:AK190 AK193:AK197 AK198:AL198 AK200:AL217 AN158:AN163 AR113:AR116 AL119 AC196 AL199">
    <cfRule type="cellIs" dxfId="56" priority="119" operator="lessThan">
      <formula>TODAY()</formula>
    </cfRule>
  </conditionalFormatting>
  <conditionalFormatting sqref="AR61">
    <cfRule type="cellIs" dxfId="55" priority="101" stopIfTrue="1" operator="lessThan">
      <formula>TODAY()</formula>
    </cfRule>
  </conditionalFormatting>
  <conditionalFormatting sqref="AR61:AR110">
    <cfRule type="cellIs" dxfId="54" priority="102" operator="lessThan">
      <formula>TODAY()</formula>
    </cfRule>
  </conditionalFormatting>
  <conditionalFormatting sqref="AR98:AR102">
    <cfRule type="cellIs" dxfId="53" priority="125" stopIfTrue="1" operator="lessThan">
      <formula>TODAY()</formula>
    </cfRule>
  </conditionalFormatting>
  <conditionalFormatting sqref="AR111:AR112">
    <cfRule type="cellIs" dxfId="52" priority="81" stopIfTrue="1" operator="lessThan">
      <formula>TODAY()</formula>
    </cfRule>
  </conditionalFormatting>
  <conditionalFormatting sqref="AR117">
    <cfRule type="cellIs" dxfId="51" priority="80" stopIfTrue="1" operator="lessThan">
      <formula>TODAY()</formula>
    </cfRule>
  </conditionalFormatting>
  <conditionalFormatting sqref="BL2:BL127">
    <cfRule type="containsText" dxfId="50" priority="6" operator="containsText" text="ACTIVO">
      <formula>NOT(ISERROR(SEARCH("ACTIVO",BL2)))</formula>
    </cfRule>
    <cfRule type="containsText" dxfId="49" priority="4" operator="containsText" text="DESVINCULACION ADM">
      <formula>NOT(ISERROR(SEARCH("DESVINCULACION ADM",BL2)))</formula>
    </cfRule>
    <cfRule type="containsText" dxfId="48" priority="5" operator="containsText" text="CAPACIDAD TRANSPOR">
      <formula>NOT(ISERROR(SEARCH("CAPACIDAD TRANSPOR",BL2)))</formula>
    </cfRule>
  </conditionalFormatting>
  <conditionalFormatting sqref="BL127">
    <cfRule type="containsText" dxfId="47" priority="2" operator="containsText" text="CAPACIDAD TRANSPOR">
      <formula>NOT(ISERROR(SEARCH("CAPACIDAD TRANSPOR",BL127)))</formula>
    </cfRule>
    <cfRule type="containsText" dxfId="46" priority="1" operator="containsText" text="DESVINCULACION ADM">
      <formula>NOT(ISERROR(SEARCH("DESVINCULACION ADM",BL127)))</formula>
    </cfRule>
    <cfRule type="containsText" dxfId="45" priority="3" operator="containsText" text="ACTIVO">
      <formula>NOT(ISERROR(SEARCH("ACTIVO",BL127)))</formula>
    </cfRule>
  </conditionalFormatting>
  <conditionalFormatting sqref="BL128:BL172 BL208:BL217">
    <cfRule type="containsText" dxfId="44" priority="49" operator="containsText" text="DESVINCULACION ADM">
      <formula>NOT(ISERROR(SEARCH("DESVINCULACION ADM",BL128)))</formula>
    </cfRule>
    <cfRule type="containsText" dxfId="43" priority="51" operator="containsText" text="ACTIVO">
      <formula>NOT(ISERROR(SEARCH("ACTIVO",BL128)))</formula>
    </cfRule>
    <cfRule type="containsText" dxfId="42" priority="50" operator="containsText" text="CAPACIDAD TRANSPOR">
      <formula>NOT(ISERROR(SEARCH("CAPACIDAD TRANSPOR",BL128)))</formula>
    </cfRule>
  </conditionalFormatting>
  <conditionalFormatting sqref="BL169:BL173">
    <cfRule type="containsText" dxfId="41" priority="48" operator="containsText" text="ACTIVO">
      <formula>NOT(ISERROR(SEARCH("ACTIVO",BL169)))</formula>
    </cfRule>
    <cfRule type="containsText" dxfId="40" priority="47" operator="containsText" text="CAPACIDAD TRANSPOR">
      <formula>NOT(ISERROR(SEARCH("CAPACIDAD TRANSPOR",BL169)))</formula>
    </cfRule>
    <cfRule type="containsText" dxfId="39" priority="46" operator="containsText" text="DESVINCULACION ADM">
      <formula>NOT(ISERROR(SEARCH("DESVINCULACION ADM",BL169)))</formula>
    </cfRule>
  </conditionalFormatting>
  <conditionalFormatting sqref="BL173:BL174">
    <cfRule type="containsText" dxfId="38" priority="43" operator="containsText" text="DESVINCULACION ADM">
      <formula>NOT(ISERROR(SEARCH("DESVINCULACION ADM",BL173)))</formula>
    </cfRule>
    <cfRule type="containsText" dxfId="37" priority="45" operator="containsText" text="ACTIVO">
      <formula>NOT(ISERROR(SEARCH("ACTIVO",BL173)))</formula>
    </cfRule>
    <cfRule type="containsText" dxfId="36" priority="44" operator="containsText" text="CAPACIDAD TRANSPOR">
      <formula>NOT(ISERROR(SEARCH("CAPACIDAD TRANSPOR",BL173)))</formula>
    </cfRule>
  </conditionalFormatting>
  <conditionalFormatting sqref="BL174:BL175">
    <cfRule type="containsText" dxfId="35" priority="41" operator="containsText" text="CAPACIDAD TRANSPOR">
      <formula>NOT(ISERROR(SEARCH("CAPACIDAD TRANSPOR",BL174)))</formula>
    </cfRule>
    <cfRule type="containsText" dxfId="34" priority="40" operator="containsText" text="DESVINCULACION ADM">
      <formula>NOT(ISERROR(SEARCH("DESVINCULACION ADM",BL174)))</formula>
    </cfRule>
    <cfRule type="containsText" dxfId="33" priority="42" operator="containsText" text="ACTIVO">
      <formula>NOT(ISERROR(SEARCH("ACTIVO",BL174)))</formula>
    </cfRule>
  </conditionalFormatting>
  <conditionalFormatting sqref="BL175:BL177">
    <cfRule type="containsText" dxfId="32" priority="39" operator="containsText" text="ACTIVO">
      <formula>NOT(ISERROR(SEARCH("ACTIVO",BL175)))</formula>
    </cfRule>
    <cfRule type="containsText" dxfId="31" priority="37" operator="containsText" text="DESVINCULACION ADM">
      <formula>NOT(ISERROR(SEARCH("DESVINCULACION ADM",BL175)))</formula>
    </cfRule>
    <cfRule type="containsText" dxfId="30" priority="38" operator="containsText" text="CAPACIDAD TRANSPOR">
      <formula>NOT(ISERROR(SEARCH("CAPACIDAD TRANSPOR",BL175)))</formula>
    </cfRule>
  </conditionalFormatting>
  <conditionalFormatting sqref="BL176:BL186">
    <cfRule type="containsText" dxfId="29" priority="36" operator="containsText" text="ACTIVO">
      <formula>NOT(ISERROR(SEARCH("ACTIVO",BL176)))</formula>
    </cfRule>
    <cfRule type="containsText" dxfId="28" priority="35" operator="containsText" text="CAPACIDAD TRANSPOR">
      <formula>NOT(ISERROR(SEARCH("CAPACIDAD TRANSPOR",BL176)))</formula>
    </cfRule>
    <cfRule type="containsText" dxfId="27" priority="34" operator="containsText" text="DESVINCULACION ADM">
      <formula>NOT(ISERROR(SEARCH("DESVINCULACION ADM",BL176)))</formula>
    </cfRule>
  </conditionalFormatting>
  <conditionalFormatting sqref="BL186:BL187">
    <cfRule type="containsText" dxfId="26" priority="30" operator="containsText" text="ACTIVO">
      <formula>NOT(ISERROR(SEARCH("ACTIVO",BL186)))</formula>
    </cfRule>
    <cfRule type="containsText" dxfId="25" priority="29" operator="containsText" text="CAPACIDAD TRANSPOR">
      <formula>NOT(ISERROR(SEARCH("CAPACIDAD TRANSPOR",BL186)))</formula>
    </cfRule>
    <cfRule type="containsText" dxfId="24" priority="28" operator="containsText" text="DESVINCULACION ADM">
      <formula>NOT(ISERROR(SEARCH("DESVINCULACION ADM",BL186)))</formula>
    </cfRule>
  </conditionalFormatting>
  <conditionalFormatting sqref="BL187:BL188">
    <cfRule type="containsText" dxfId="23" priority="25" operator="containsText" text="DESVINCULACION ADM">
      <formula>NOT(ISERROR(SEARCH("DESVINCULACION ADM",BL187)))</formula>
    </cfRule>
    <cfRule type="containsText" dxfId="22" priority="26" operator="containsText" text="CAPACIDAD TRANSPOR">
      <formula>NOT(ISERROR(SEARCH("CAPACIDAD TRANSPOR",BL187)))</formula>
    </cfRule>
    <cfRule type="containsText" dxfId="21" priority="27" operator="containsText" text="ACTIVO">
      <formula>NOT(ISERROR(SEARCH("ACTIVO",BL187)))</formula>
    </cfRule>
  </conditionalFormatting>
  <conditionalFormatting sqref="BL188:BL191">
    <cfRule type="containsText" dxfId="20" priority="24" operator="containsText" text="ACTIVO">
      <formula>NOT(ISERROR(SEARCH("ACTIVO",BL188)))</formula>
    </cfRule>
    <cfRule type="containsText" dxfId="19" priority="23" operator="containsText" text="CAPACIDAD TRANSPOR">
      <formula>NOT(ISERROR(SEARCH("CAPACIDAD TRANSPOR",BL188)))</formula>
    </cfRule>
    <cfRule type="containsText" dxfId="18" priority="22" operator="containsText" text="DESVINCULACION ADM">
      <formula>NOT(ISERROR(SEARCH("DESVINCULACION ADM",BL188)))</formula>
    </cfRule>
  </conditionalFormatting>
  <conditionalFormatting sqref="BL189">
    <cfRule type="containsText" dxfId="17" priority="19" operator="containsText" text="DESVINCULACION ADM">
      <formula>NOT(ISERROR(SEARCH("DESVINCULACION ADM",BL189)))</formula>
    </cfRule>
    <cfRule type="containsText" dxfId="16" priority="21" operator="containsText" text="ACTIVO">
      <formula>NOT(ISERROR(SEARCH("ACTIVO",BL189)))</formula>
    </cfRule>
    <cfRule type="containsText" dxfId="15" priority="20" operator="containsText" text="CAPACIDAD TRANSPOR">
      <formula>NOT(ISERROR(SEARCH("CAPACIDAD TRANSPOR",BL189)))</formula>
    </cfRule>
  </conditionalFormatting>
  <conditionalFormatting sqref="BL190:BL191">
    <cfRule type="containsText" dxfId="14" priority="31" operator="containsText" text="DESVINCULACION ADM">
      <formula>NOT(ISERROR(SEARCH("DESVINCULACION ADM",BL190)))</formula>
    </cfRule>
    <cfRule type="containsText" dxfId="13" priority="33" operator="containsText" text="ACTIVO">
      <formula>NOT(ISERROR(SEARCH("ACTIVO",BL190)))</formula>
    </cfRule>
    <cfRule type="containsText" dxfId="12" priority="32" operator="containsText" text="CAPACIDAD TRANSPOR">
      <formula>NOT(ISERROR(SEARCH("CAPACIDAD TRANSPOR",BL190)))</formula>
    </cfRule>
  </conditionalFormatting>
  <conditionalFormatting sqref="BL192:BL194">
    <cfRule type="containsText" dxfId="11" priority="13" operator="containsText" text="DESVINCULACION ADM">
      <formula>NOT(ISERROR(SEARCH("DESVINCULACION ADM",BL192)))</formula>
    </cfRule>
    <cfRule type="containsText" dxfId="10" priority="14" operator="containsText" text="CAPACIDAD TRANSPOR">
      <formula>NOT(ISERROR(SEARCH("CAPACIDAD TRANSPOR",BL192)))</formula>
    </cfRule>
    <cfRule type="containsText" dxfId="9" priority="15" operator="containsText" text="ACTIVO">
      <formula>NOT(ISERROR(SEARCH("ACTIVO",BL192)))</formula>
    </cfRule>
  </conditionalFormatting>
  <conditionalFormatting sqref="BL192:BL217">
    <cfRule type="containsText" dxfId="8" priority="18" operator="containsText" text="ACTIVO">
      <formula>NOT(ISERROR(SEARCH("ACTIVO",BL192)))</formula>
    </cfRule>
    <cfRule type="containsText" dxfId="7" priority="17" operator="containsText" text="CAPACIDAD TRANSPOR">
      <formula>NOT(ISERROR(SEARCH("CAPACIDAD TRANSPOR",BL192)))</formula>
    </cfRule>
    <cfRule type="containsText" dxfId="6" priority="16" operator="containsText" text="DESVINCULACION ADM">
      <formula>NOT(ISERROR(SEARCH("DESVINCULACION ADM",BL192)))</formula>
    </cfRule>
  </conditionalFormatting>
  <conditionalFormatting sqref="BL218:BL219">
    <cfRule type="containsText" dxfId="5" priority="11" operator="containsText" text="CAPACIDAD TRANSPOR">
      <formula>NOT(ISERROR(SEARCH("CAPACIDAD TRANSPOR",BL218)))</formula>
    </cfRule>
    <cfRule type="containsText" dxfId="4" priority="10" operator="containsText" text="DESVINCULACION ADM">
      <formula>NOT(ISERROR(SEARCH("DESVINCULACION ADM",BL218)))</formula>
    </cfRule>
    <cfRule type="containsText" dxfId="3" priority="9" operator="containsText" text="ACTIVO">
      <formula>NOT(ISERROR(SEARCH("ACTIVO",BL218)))</formula>
    </cfRule>
    <cfRule type="containsText" dxfId="2" priority="8" operator="containsText" text="CAPACIDAD TRANSPOR">
      <formula>NOT(ISERROR(SEARCH("CAPACIDAD TRANSPOR",BL218)))</formula>
    </cfRule>
    <cfRule type="containsText" dxfId="1" priority="7" operator="containsText" text="DESVINCULACION ADM">
      <formula>NOT(ISERROR(SEARCH("DESVINCULACION ADM",BL218)))</formula>
    </cfRule>
    <cfRule type="containsText" dxfId="0" priority="12" operator="containsText" text="ACTIVO">
      <formula>NOT(ISERROR(SEARCH("ACTIVO",BL218)))</formula>
    </cfRule>
  </conditionalFormatting>
  <dataValidations disablePrompts="1" count="3">
    <dataValidation allowBlank="1" showInputMessage="1" showErrorMessage="1" promptTitle="CAMBIO DE NÚMEROS" prompt="ANTES MV 979_x000a_ANTES MV 902" sqref="A186" xr:uid="{A15D2F99-511B-486D-97A9-D19819BCF887}"/>
    <dataValidation allowBlank="1" showInputMessage="1" showErrorMessage="1" promptTitle="Cambió de número" prompt="28/06/2023 cambió de MV428 SOCIO a 593 AFILIADO" sqref="A85" xr:uid="{2F0CDF3E-96B9-4475-B203-AC43C9D79D2B}"/>
    <dataValidation allowBlank="1" showInputMessage="1" showErrorMessage="1" promptTitle="Cambio de móvil" prompt="Antes 942 - 01-07-2023" sqref="A166" xr:uid="{297C525F-521F-4031-81D0-1184FB30D165}"/>
  </dataValidations>
  <hyperlinks>
    <hyperlink ref="AX185" r:id="rId1" display="mailto:harold_1977@hotmail.es" xr:uid="{E5F7EB79-F359-4845-A09B-376E9734E90C}"/>
    <hyperlink ref="AX172" r:id="rId2" display="mailto:fredyalexander.gonzalezquijano@gmail.com" xr:uid="{95B3BC90-52AB-4B8D-ADEA-2856F2C0C951}"/>
    <hyperlink ref="AX160" r:id="rId3" display="mailto:lubrirey777@hotmail.com" xr:uid="{9F07CF39-DB82-4AAE-9121-9435628EB694}"/>
    <hyperlink ref="AX184" r:id="rId4" display="mailto:claomile40@yahoo.com" xr:uid="{2BC254F9-FFEB-4E09-B54C-859A83B17E8E}"/>
    <hyperlink ref="AX162" r:id="rId5" display="mailto:lubrirey777@hotmail.com" xr:uid="{ADF7EDA3-C057-4AA3-B6B0-3CEB22CF1CA4}"/>
    <hyperlink ref="AX171" r:id="rId6" display="mailto:mpardoceleita@gmail.com" xr:uid="{36D23843-E56F-42D3-87BE-2653C9A84DCA}"/>
    <hyperlink ref="AX169" r:id="rId7" display="miagarzon.ips.hco@gmail.com" xr:uid="{4322ACC8-A676-43D1-B457-0AEAAA48D63F}"/>
    <hyperlink ref="AX163" r:id="rId8" display="mailto:ELSALUSILVA@YAHOO.ES" xr:uid="{D69F292C-616B-4C68-998F-D64A97D57A3B}"/>
    <hyperlink ref="AX182" r:id="rId9" display="mailto:CAROLINELEYVA30@HOTMAIL.COM" xr:uid="{05CD2376-54BF-4B65-B74F-511C89D4367A}"/>
    <hyperlink ref="AX188" r:id="rId10" display="mailto:jazmin6@hotmail.com" xr:uid="{DEA9E859-3C55-49DE-85F9-D12F0A08BA67}"/>
    <hyperlink ref="AX189" r:id="rId11" display="mailto:leidyjimenezhernandez@gmail.com" xr:uid="{F1A5A6CD-775C-4C9E-86B2-5AEE5682A2F7}"/>
    <hyperlink ref="AX164" r:id="rId12" display="mailto:JHCHAVESS@GMAIL.COM" xr:uid="{FA3F77E0-C382-4A25-BC4E-BC519D50AB78}"/>
    <hyperlink ref="AX7" r:id="rId13" display="mailto:johnhchaves@yahoo.com" xr:uid="{D8F488AD-F807-4619-8AE4-A954BB5CFFD6}"/>
    <hyperlink ref="AX10" r:id="rId14" display="mailto:antoniopinzonvelandia@hotmail.com" xr:uid="{569C271F-8449-4080-8479-64AE244C6ADB}"/>
    <hyperlink ref="AX18" r:id="rId15" display="miguelardiaz14@gmail.com " xr:uid="{9AA94E3D-3B4B-4E2A-80AC-0C0FF6817293}"/>
    <hyperlink ref="AX15" r:id="rId16" display="mailto:ANAISAROC1956@GMAIL.COM" xr:uid="{89283554-E24E-4247-A048-6A84BF44AAA8}"/>
    <hyperlink ref="AX16" r:id="rId17" display="mailto:eduardovargas14897@gmail.com" xr:uid="{F8A30A2E-6D88-4656-936E-25C3F82CCCC7}"/>
    <hyperlink ref="AX3" r:id="rId18" display="mailto:JKMILO.88@HOTMAIL.COM" xr:uid="{DBDFE072-D14A-47B6-9E09-C5304A144D1A}"/>
    <hyperlink ref="AX22" r:id="rId19" display="huarmepoy@hotmail.com" xr:uid="{5AA9EC2F-2238-42FF-A594-F13D999FD74E}"/>
    <hyperlink ref="AX19" r:id="rId20" display="rodrigorojas810@gmail.com" xr:uid="{6AF7A3D8-F1E3-43C1-976E-A886326F51AF}"/>
    <hyperlink ref="AX183" r:id="rId21" display="mailto:eduelena936@hotmail.com" xr:uid="{C44F6597-029A-40A8-8215-FC08A59BD0BD}"/>
    <hyperlink ref="AX26" r:id="rId22" display="mailto:gerenciapasec@gmail.com" xr:uid="{0330239A-258B-4B4E-A96C-30873099DE95}"/>
    <hyperlink ref="AX21" r:id="rId23" display="mailto:SORIANO234@HOTMAIL.COM" xr:uid="{6CF708A9-A776-44B0-8448-0F5CD8B59F7C}"/>
    <hyperlink ref="AX170" r:id="rId24" display="leduarmugu8976@gmail.com" xr:uid="{D87D81B2-3286-421E-A662-893A353EBF5F}"/>
    <hyperlink ref="AX6" r:id="rId25" display="mailto:miryamer53@hotmail.com" xr:uid="{DA5361B1-E6E0-4245-8319-A68D2C3AEB50}"/>
    <hyperlink ref="AX203" r:id="rId26" display="mailto:maritzza200@hotmail.com" xr:uid="{E8383BC1-4D61-4F1F-A871-CFFC6A3194E5}"/>
    <hyperlink ref="AX193" r:id="rId27" display="jonimvl@hotmail.com" xr:uid="{3627B51A-AA83-4F80-B6A6-3B8C18360386}"/>
    <hyperlink ref="AX14" r:id="rId28" display="mailto:acxelcazador@hotmail.com" xr:uid="{E7E8FC11-5785-4125-827A-7C363FB5F283}"/>
    <hyperlink ref="BC15" r:id="rId29" display="mailto:ANAISAROC1956@GMAIL.COM" xr:uid="{4312BAC7-B2DF-4B9B-BBFE-84FD9D423E0B}"/>
    <hyperlink ref="BC20" r:id="rId30" display="mailto:lubrirey777@hotmail.com" xr:uid="{01CFC220-DAEC-4B9F-8FE6-2E4A1364479D}"/>
    <hyperlink ref="BC162" r:id="rId31" display="mailto:lubrirey777@hotmail.com" xr:uid="{0D375D8C-5F14-4CDC-9803-FF4BCD93D4A8}"/>
    <hyperlink ref="AX5" r:id="rId32" xr:uid="{07C59B05-FA1A-42C6-B0EA-DA57DCA52AB2}"/>
    <hyperlink ref="AX202" r:id="rId33" display="jaimegonzalez@hotmail.com" xr:uid="{6D0DE94A-A33F-4B40-8EE9-2B78EE0330C6}"/>
    <hyperlink ref="AX201" r:id="rId34" display="morareyes58@hotmail.com" xr:uid="{E354528C-736F-4C1D-BFD5-CED80BABCEB8}"/>
    <hyperlink ref="AX165" r:id="rId35" display="seantours@hotmail.com" xr:uid="{FC4FDE13-35A3-4EED-AB60-C2E1F4BD13DA}"/>
    <hyperlink ref="AX28" r:id="rId36" display="samidicax@hotmail.es" xr:uid="{ECC0140F-F1EC-4C0A-AEE7-FF4FFFB34E43}"/>
    <hyperlink ref="AX13" r:id="rId37" display="taxildovdj817@gmail.com" xr:uid="{707779EF-616B-45CF-B46E-6BCF363F0206}"/>
    <hyperlink ref="BC4" r:id="rId38" display="edwinsaar@hotmail.com" xr:uid="{57FE6677-9696-4147-87CA-A3D18304F647}"/>
    <hyperlink ref="AX4" r:id="rId39" display="edwinsaar@hotmail.com" xr:uid="{983DC9E2-525E-4FEE-B366-D9616EEF9B8C}"/>
    <hyperlink ref="AX186" r:id="rId40" display="davodajess@gmail.com" xr:uid="{4676FEBE-7B8B-4143-92F0-AC7F266CC5BA}"/>
    <hyperlink ref="AX187" r:id="rId41" display="edwinola7@hotmail.com" xr:uid="{F762E77E-3E84-4381-9145-688914B1312C}"/>
    <hyperlink ref="AX194" r:id="rId42" display="lubrirey777@hotmail.com" xr:uid="{51C0FAC2-64DD-4AE5-973A-D0674856CDA2}"/>
    <hyperlink ref="AX84" r:id="rId43" display="mailto:DITRIANACA@HOTMAIL.COM" xr:uid="{E9C59BC2-1CC0-4024-9EE3-DD5C190AACD6}"/>
    <hyperlink ref="AX157" r:id="rId44" display="mailto:leonelalvarez10@hotmail.com" xr:uid="{4F4052FE-328D-4F22-BE5C-A1B53F9E6CDC}"/>
    <hyperlink ref="BC158" r:id="rId45" display="mantenimiento@parkingexperts.com.co" xr:uid="{80B34021-7A3C-418F-81FD-362948B9B41D}"/>
    <hyperlink ref="AX112" r:id="rId46" display="mailto:lubrirey777@hotmail.com" xr:uid="{5328CF07-4401-459B-BF37-107870F8AC95}"/>
    <hyperlink ref="AX127" r:id="rId47" display="mailto:lubrirey777@hotmail.com" xr:uid="{F96389A7-3AB1-42F1-959B-8B54E4A6ADF8}"/>
    <hyperlink ref="AX54" r:id="rId48" display="CGMRGA@YAHOO.COM" xr:uid="{22A31052-8617-4AE4-ADB4-2CE93AD5F2A4}"/>
    <hyperlink ref="AX103" r:id="rId49" display="mailto:DITRIANACA@HOTMAIL.COM" xr:uid="{807A3D13-B94A-40DD-ACE6-D52F08D7B723}"/>
    <hyperlink ref="AX114" r:id="rId50" display="mailto:LIDERTUR@HOTMAIL.COM" xr:uid="{390EF5C0-68DF-4272-848A-565A5D8FA7D2}"/>
    <hyperlink ref="AX133" r:id="rId51" display="rigoleondev@hotmail.com" xr:uid="{F2E6E4B4-B5EE-41CA-8D70-F9700C6242F3}"/>
    <hyperlink ref="AX131" r:id="rId52" display="mailto:edwinjimenez2619@outlook.com" xr:uid="{74A83CF0-CB6D-472D-92F8-4175F60377F0}"/>
    <hyperlink ref="AX154" r:id="rId53" display="mailto:jgarzonconstruir@hotmail.com" xr:uid="{E7598544-3425-436C-A27C-71ABDDF0BD22}"/>
    <hyperlink ref="AX36" r:id="rId54" display="mailto:jlcl_77@hotmail.com" xr:uid="{874C19F4-4C57-468E-9DD1-771CB074C915}"/>
    <hyperlink ref="AX33" r:id="rId55" display="isachacon0511@hotmail.com" xr:uid="{7267049D-A07A-4DBA-A040-1F527AB19B74}"/>
    <hyperlink ref="AX118" r:id="rId56" display="mailto:gustarodri1959@gmail.com" xr:uid="{4E942E60-73E1-4B97-AC6A-85D3CB785E17}"/>
    <hyperlink ref="AX142" r:id="rId57" display="mailto:guillermo_ardila@hotmail.com" xr:uid="{57A4C6A8-9B7C-4460-B0C2-31CB1BA951BE}"/>
    <hyperlink ref="AX120" r:id="rId58" display="mailto:gustarodri1959@gmail.com" xr:uid="{3936717C-C214-4F70-96D0-0485626D4B19}"/>
    <hyperlink ref="AX132" r:id="rId59" display="mailto:alejafo18@gmail.com" xr:uid="{AF8B29CB-2C95-4178-BE31-38676C196F96}"/>
    <hyperlink ref="AX136" r:id="rId60" display="mailto:infra_sonido@hotmail.com" xr:uid="{DD1602F2-0541-4038-B3ED-CC347D160DA5}"/>
    <hyperlink ref="AX60" r:id="rId61" display="vargashh72@hotmail.com" xr:uid="{EC02111A-05A7-499F-A015-A27981B6D84D}"/>
    <hyperlink ref="AX30" r:id="rId62" display="mailto:colegiomayordegales@hotmail.com" xr:uid="{F8ABA7FE-365F-4325-8394-1CC259234AF4}"/>
    <hyperlink ref="AX78" r:id="rId63" display="mailto:WILSONSIERRA70@HOTMAIL.COM" xr:uid="{3DBB91F0-E307-4585-8439-A2452B653E4D}"/>
    <hyperlink ref="AX32" r:id="rId64" display="mailto:davidrey01@hotmail.com" xr:uid="{F3B7D1AB-13DD-4A16-ACE6-FE1DF98614C3}"/>
    <hyperlink ref="AX121" r:id="rId65" display="mailto:gustarodri1959@gmail.com" xr:uid="{DDFBC867-29C4-4AA9-B4C9-B7ACB39AA373}"/>
    <hyperlink ref="AX125" r:id="rId66" display="mailto:fredy65991@hotmail.com" xr:uid="{24CD7F5B-88A3-40A0-A682-3C441CF667FC}"/>
    <hyperlink ref="AX80" r:id="rId67" display="mailto:RIGOLEONDEV@HOTMAIL.COM" xr:uid="{310DCE01-5462-4D05-94EA-E0BDF15CA9C3}"/>
    <hyperlink ref="AX143" r:id="rId68" display="mailto:egr.2107@gmail.com" xr:uid="{1D3EE73B-52FE-420E-B49B-D415AB819CD1}"/>
    <hyperlink ref="AX141" r:id="rId69" display="tiosam317@gmail.com  " xr:uid="{11A9ACF5-BE20-43A8-965C-8D6956F05364}"/>
    <hyperlink ref="AX145" r:id="rId70" display="mailto:PATONEGRO1409@GMAIL.COM" xr:uid="{9578DC76-7C1B-419D-AFA9-FF137E6B6599}"/>
    <hyperlink ref="AX147" r:id="rId71" display="mailto:ipqv.dfcp.2010@hotmail.com" xr:uid="{AB37E485-E967-465E-81D1-09064B9D92E6}"/>
    <hyperlink ref="AX38" r:id="rId72" display="mailto:DITRIANACA@HOTMAIL.COM" xr:uid="{292714CC-91AF-47E1-B302-14A3A803EA6A}"/>
    <hyperlink ref="AX37" r:id="rId73" display="mailto:FERERGAR@HOTMAIL.COM" xr:uid="{4F509166-D9E9-4C02-8408-F03735DDBE8B}"/>
    <hyperlink ref="AX151" r:id="rId74" display="rlugomolina@gmail.com" xr:uid="{50CDC7E1-3FA1-4565-B2C6-F57691678DD8}"/>
    <hyperlink ref="AX55" r:id="rId75" display="mailto:dorisortiz2108@gmail.com" xr:uid="{69F7B845-C3AB-4CD4-A11A-03547E872119}"/>
    <hyperlink ref="AX70" r:id="rId76" display="mailto:FERERGAR@HOTMAIL.COM" xr:uid="{E03E4E36-16C7-4006-A0A1-E7872AE3634E}"/>
    <hyperlink ref="BC133" r:id="rId77" display="mailto:RIGOLEONDEV@HOTMAIL.COM" xr:uid="{67A3884D-437F-4E44-80CE-0E49816DE8F6}"/>
    <hyperlink ref="BC86" r:id="rId78" display="mailto:lubrirey777@hotmail.com" xr:uid="{0A5F0BBB-0FBF-403B-AF33-D8855639C2D3}"/>
    <hyperlink ref="BC43" r:id="rId79" display="jorgeortegon058v@gmail.com" xr:uid="{A41865E0-4B11-432C-8FE4-BF199E3DC1CE}"/>
    <hyperlink ref="AX50" r:id="rId80" display="jorgeortegon058v@gmail.com" xr:uid="{7CA96DB0-186F-48EA-9FC1-34916E7716E8}"/>
    <hyperlink ref="BC50" r:id="rId81" display="jorgeortegon058v@gmail.com" xr:uid="{7E95CEE4-144E-4265-89B8-39DC2F506534}"/>
    <hyperlink ref="AX158" r:id="rId82" display="ingfelixrodriguezb@gmail.com" xr:uid="{27197B04-2F9C-45C8-B122-7614CC1E27BA}"/>
    <hyperlink ref="BC118" r:id="rId83" display="mailto:gustarodri1959@gmail.com" xr:uid="{60952660-E683-412D-AB83-B7A168FFAE0A}"/>
    <hyperlink ref="BC84" r:id="rId84" display="ditrianaca@hotmail.com" xr:uid="{F39C4785-6179-4F9D-B13E-63C63F478997}"/>
    <hyperlink ref="BC123" r:id="rId85" display="ditrianaca@hotmail.com" xr:uid="{950025C0-20A4-4017-85D9-94521FBB2058}"/>
    <hyperlink ref="AX139" r:id="rId86" display="mailto:CRISTOREYSAS@GMAIL.COM" xr:uid="{D3A7FC63-34A3-4CB5-8DAE-595314417DD7}"/>
    <hyperlink ref="AX31" r:id="rId87" display="administracion.cartagena@citysightseeing.com.co " xr:uid="{7DC774B8-303A-42C1-9828-27E183C54C49}"/>
    <hyperlink ref="AX150" r:id="rId88" display="mailto:smpvargas@hotmail.com" xr:uid="{EF9FA527-FD1E-471A-8B71-66ABBBB662DB}"/>
    <hyperlink ref="AX106" r:id="rId89" display="mailto:lubrirey777@hotmail.com" xr:uid="{1B1F5B57-45C0-412D-A490-CDA7F1556017}"/>
    <hyperlink ref="BB54" r:id="rId90" display="SHARITO0220@YAHOO.COM" xr:uid="{8735A8D1-AB24-4174-B973-4EBFB777795D}"/>
    <hyperlink ref="AX113" r:id="rId91" display="mailto:lubrirey777@hotmail.com" xr:uid="{607D5D43-3C54-4EAB-9283-757691B818DD}"/>
    <hyperlink ref="AX34" r:id="rId92" xr:uid="{6D0882E7-3C37-4ABE-B35C-45F5C5B5FD99}"/>
    <hyperlink ref="AX17" r:id="rId93" display="mailto:pedronrodriguez2013@gmail.com" xr:uid="{3C4A9EBD-7C2D-442C-AF3D-20F5013EA2D5}"/>
  </hyperlinks>
  <pageMargins left="0.7" right="0.7" top="0.75" bottom="0.75" header="0.3" footer="0.3"/>
  <legacyDrawing r:id="rId9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PROGRAMACION GENERAL</vt:lpstr>
      <vt:lpstr>CONTRATO</vt:lpstr>
      <vt:lpstr>TARIFARIO 2023</vt:lpstr>
      <vt:lpstr>TARIFARIO 2024</vt:lpstr>
      <vt:lpstr>DIRECTORIO</vt:lpstr>
      <vt:lpstr>MOVIL</vt:lpstr>
      <vt:lpstr>PQ</vt:lpstr>
      <vt:lpstr>'PROGRAMACION GENERAL'!Área_de_impresión</vt:lpstr>
      <vt:lpstr>'PROGRAMACION GENERAL'!Títulos_a_imprimir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BALLESTEROS</dc:creator>
  <cp:lastModifiedBy>CONTRATACION - VICERRECTORIA ADMINISTRATIVA UNIVERSIDA</cp:lastModifiedBy>
  <cp:lastPrinted>2024-07-08T18:16:09Z</cp:lastPrinted>
  <dcterms:created xsi:type="dcterms:W3CDTF">2023-12-07T15:01:28Z</dcterms:created>
  <dcterms:modified xsi:type="dcterms:W3CDTF">2024-07-11T17:24:33Z</dcterms:modified>
</cp:coreProperties>
</file>